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https://methylmethacrylate-my.sharepoint.com/personal/d18424_mmadrid_net/Documents/DSM/Process/Plate Theory/Tech Center Spreadsheets/"/>
    </mc:Choice>
  </mc:AlternateContent>
  <xr:revisionPtr revIDLastSave="0" documentId="8_{B61B0C3E-2308-4022-9C58-94D1A10DD929}" xr6:coauthVersionLast="45" xr6:coauthVersionMax="45" xr10:uidLastSave="{00000000-0000-0000-0000-000000000000}"/>
  <workbookProtection workbookAlgorithmName="SHA-512" workbookHashValue="c1I+WeaKhBupOw1PXg6pB7Q4Qitx5mjClXHbzMGBPicF7NV/ZznEc8f5xOvU/zeuwEuuXIZZ4WzhsjnHGrSbaA==" workbookSaltValue="M1c2g/kkceTGBTj4bw4IWA==" workbookSpinCount="100000" lockStructure="1"/>
  <bookViews>
    <workbookView xWindow="-108" yWindow="-108" windowWidth="23256" windowHeight="12720" xr2:uid="{00000000-000D-0000-FFFF-FFFF00000000}"/>
  </bookViews>
  <sheets>
    <sheet name="Calc" sheetId="1" r:id="rId1"/>
    <sheet name="Product Table" sheetId="6" r:id="rId2"/>
    <sheet name="Technical Reference" sheetId="5" r:id="rId3"/>
    <sheet name="Calculations" sheetId="2" state="hidden" r:id="rId4"/>
  </sheets>
  <externalReferences>
    <externalReference r:id="rId5"/>
  </externalReferences>
  <definedNames>
    <definedName name="aInput" localSheetId="1">[1]Calc!$C$19</definedName>
    <definedName name="aInput">Calc!$C$19</definedName>
    <definedName name="Alpha">[1]Calculations!$C$15</definedName>
    <definedName name="Area">Calculations!$C$9</definedName>
    <definedName name="Beta">[1]Calculations!$C$14</definedName>
    <definedName name="bInput" localSheetId="1">[1]Calc!$C$20</definedName>
    <definedName name="bInput">Calc!$C$20</definedName>
    <definedName name="DefLimit" localSheetId="1">[1]Calculations!$C$17</definedName>
    <definedName name="DefLimit">Calc!$C$26</definedName>
    <definedName name="DefTypeInput">Calc!$C$23</definedName>
    <definedName name="Density">Calculations!$C$8</definedName>
    <definedName name="dInput">Calc!$C$24</definedName>
    <definedName name="Edge">[1]Calculations!$C$8</definedName>
    <definedName name="Load" localSheetId="1">[1]Calculations!$C$10</definedName>
    <definedName name="Load">Calculations!$C$7</definedName>
    <definedName name="LongSide" localSheetId="1">[1]Calculations!$C$4</definedName>
    <definedName name="LongSide">Calculations!$C$4</definedName>
    <definedName name="Material" localSheetId="1">[1]Calculations!$C$6</definedName>
    <definedName name="Material">Calculations!$C$6</definedName>
    <definedName name="mInput" localSheetId="1">[1]Calc!$C$21</definedName>
    <definedName name="mInput">Calc!$C$21</definedName>
    <definedName name="Modulus" localSheetId="1">[1]Calculations!$C$11</definedName>
    <definedName name="Modulus">Calculations!$C$10</definedName>
    <definedName name="oInput">[1]Calc!$C$22</definedName>
    <definedName name="Orientation">[1]Calculations!$C$7</definedName>
    <definedName name="qInput">[1]Calc!$C$24</definedName>
    <definedName name="Ratio">[1]Calculations!$C$13</definedName>
    <definedName name="ShortSide" localSheetId="1">[1]Calculations!$C$5</definedName>
    <definedName name="ShortSide">Calculations!$C$5</definedName>
    <definedName name="StressLimit" localSheetId="1">[1]Calculations!$C$12</definedName>
    <definedName name="StressLimit">Calculations!$C$11</definedName>
    <definedName name="Thickness" localSheetId="1">[1]Calculations!$C$18</definedName>
    <definedName name="Thickness">Calculations!$C$13</definedName>
    <definedName name="uInput">[1]Calc!$C$23</definedName>
    <definedName name="Units">[1]Calculations!$C$9</definedName>
    <definedName name="W_Input">Calc!$C$22</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6" i="1" l="1"/>
  <c r="D24" i="1" l="1"/>
  <c r="C7" i="2"/>
  <c r="C12" i="2"/>
  <c r="B6" i="2" l="1"/>
  <c r="A1" i="5"/>
  <c r="C6" i="2" l="1"/>
  <c r="C5" i="2"/>
  <c r="C4" i="2"/>
  <c r="C11" i="2" l="1"/>
  <c r="C10" i="2"/>
  <c r="C9" i="2"/>
  <c r="G20" i="2"/>
  <c r="G12" i="2"/>
  <c r="G4" i="2"/>
  <c r="G19" i="2"/>
  <c r="G11" i="2"/>
  <c r="G10" i="2"/>
  <c r="G17" i="2"/>
  <c r="G24" i="2"/>
  <c r="G8" i="2"/>
  <c r="G15" i="2"/>
  <c r="G7" i="2"/>
  <c r="G6" i="2"/>
  <c r="G5" i="2"/>
  <c r="G18" i="2"/>
  <c r="G9" i="2"/>
  <c r="G16" i="2"/>
  <c r="G23" i="2"/>
  <c r="G14" i="2"/>
  <c r="G21" i="2"/>
  <c r="G22" i="2"/>
  <c r="G13" i="2"/>
  <c r="F5" i="2" l="1"/>
  <c r="I5" i="2" s="1"/>
  <c r="F13" i="2"/>
  <c r="I13" i="2" s="1"/>
  <c r="F21" i="2"/>
  <c r="I21" i="2" s="1"/>
  <c r="F7" i="2"/>
  <c r="I7" i="2" s="1"/>
  <c r="F23" i="2"/>
  <c r="I23" i="2" s="1"/>
  <c r="F6" i="2"/>
  <c r="I6" i="2" s="1"/>
  <c r="F14" i="2"/>
  <c r="I14" i="2" s="1"/>
  <c r="F22" i="2"/>
  <c r="I22" i="2" s="1"/>
  <c r="F19" i="2"/>
  <c r="I19" i="2" s="1"/>
  <c r="F15" i="2"/>
  <c r="I15" i="2" s="1"/>
  <c r="F8" i="2"/>
  <c r="I8" i="2" s="1"/>
  <c r="F16" i="2"/>
  <c r="I16" i="2" s="1"/>
  <c r="F24" i="2"/>
  <c r="I24" i="2" s="1"/>
  <c r="F17" i="2"/>
  <c r="I17" i="2" s="1"/>
  <c r="F10" i="2"/>
  <c r="I10" i="2" s="1"/>
  <c r="F12" i="2"/>
  <c r="I12" i="2" s="1"/>
  <c r="F9" i="2"/>
  <c r="I9" i="2" s="1"/>
  <c r="F18" i="2"/>
  <c r="I18" i="2" s="1"/>
  <c r="F11" i="2"/>
  <c r="I11" i="2" s="1"/>
  <c r="F20" i="2"/>
  <c r="I20" i="2" s="1"/>
  <c r="F4" i="2"/>
  <c r="I4" i="2" s="1"/>
  <c r="F9" i="1" l="1"/>
  <c r="F23" i="1" l="1"/>
  <c r="F17" i="1"/>
  <c r="F22" i="1"/>
  <c r="F21" i="1"/>
  <c r="F20" i="1"/>
  <c r="F19" i="1"/>
  <c r="F18" i="1"/>
  <c r="F25" i="1" l="1"/>
  <c r="F27" i="1"/>
  <c r="L21" i="2"/>
  <c r="M21" i="2" s="1"/>
  <c r="F24" i="1"/>
  <c r="F26" i="1"/>
  <c r="L23" i="2"/>
  <c r="M23" i="2" s="1"/>
  <c r="L22" i="2"/>
  <c r="M22" i="2" s="1"/>
  <c r="L24" i="2"/>
  <c r="M24" i="2" s="1"/>
  <c r="F16" i="1" l="1"/>
  <c r="F15" i="1"/>
  <c r="F14" i="1"/>
  <c r="F13" i="1"/>
  <c r="F12" i="1"/>
  <c r="F11" i="1"/>
  <c r="F10" i="1"/>
  <c r="F8" i="1"/>
  <c r="F7" i="1"/>
  <c r="L20" i="2"/>
  <c r="M20" i="2" s="1"/>
  <c r="L19" i="2"/>
  <c r="M19" i="2" s="1"/>
  <c r="L18" i="2"/>
  <c r="M18" i="2" s="1"/>
  <c r="L17" i="2"/>
  <c r="M17" i="2" s="1"/>
  <c r="L16" i="2"/>
  <c r="M16" i="2" s="1"/>
  <c r="L15" i="2"/>
  <c r="M15" i="2" s="1"/>
  <c r="L14" i="2"/>
  <c r="M14" i="2" s="1"/>
  <c r="L13" i="2"/>
  <c r="M13" i="2" s="1"/>
  <c r="L12" i="2"/>
  <c r="M12" i="2" s="1"/>
  <c r="L11" i="2"/>
  <c r="M11" i="2" s="1"/>
  <c r="L10" i="2"/>
  <c r="M10" i="2" s="1"/>
  <c r="L9" i="2"/>
  <c r="M9" i="2" s="1"/>
  <c r="L8" i="2"/>
  <c r="M8" i="2" s="1"/>
  <c r="L7" i="2"/>
  <c r="M7" i="2" s="1"/>
  <c r="L6" i="2"/>
  <c r="M6" i="2" s="1"/>
  <c r="L5" i="2"/>
  <c r="M5" i="2" s="1"/>
  <c r="L4" i="2"/>
  <c r="M4" i="2" s="1"/>
  <c r="C25" i="1" l="1"/>
  <c r="H4" i="2"/>
  <c r="G7" i="1" l="1"/>
  <c r="K7" i="1" s="1"/>
  <c r="H7" i="1"/>
  <c r="H5" i="2"/>
  <c r="H13" i="2"/>
  <c r="H21" i="2"/>
  <c r="H14" i="2"/>
  <c r="H22" i="2"/>
  <c r="H19" i="2"/>
  <c r="H20" i="2"/>
  <c r="H6" i="2"/>
  <c r="H15" i="2"/>
  <c r="H23" i="2"/>
  <c r="H17" i="2"/>
  <c r="H12" i="2"/>
  <c r="H7" i="2"/>
  <c r="H8" i="2"/>
  <c r="H16" i="2"/>
  <c r="H24" i="2"/>
  <c r="H9" i="2"/>
  <c r="H10" i="2"/>
  <c r="H18" i="2"/>
  <c r="H11" i="2"/>
  <c r="H11" i="1" l="1"/>
  <c r="G11" i="1"/>
  <c r="K11" i="1" s="1"/>
  <c r="H22" i="1"/>
  <c r="G22" i="1"/>
  <c r="K22" i="1" s="1"/>
  <c r="G25" i="1"/>
  <c r="K25" i="1" s="1"/>
  <c r="H25" i="1"/>
  <c r="G17" i="1"/>
  <c r="K17" i="1" s="1"/>
  <c r="H17" i="1"/>
  <c r="H10" i="1"/>
  <c r="G10" i="1"/>
  <c r="K10" i="1" s="1"/>
  <c r="G15" i="1"/>
  <c r="K15" i="1" s="1"/>
  <c r="H15" i="1"/>
  <c r="H21" i="1"/>
  <c r="G21" i="1"/>
  <c r="K21" i="1" s="1"/>
  <c r="H20" i="1"/>
  <c r="G20" i="1"/>
  <c r="K20" i="1" s="1"/>
  <c r="G24" i="1"/>
  <c r="K24" i="1" s="1"/>
  <c r="H24" i="1"/>
  <c r="G14" i="1"/>
  <c r="K14" i="1" s="1"/>
  <c r="H14" i="1"/>
  <c r="H13" i="1"/>
  <c r="G13" i="1"/>
  <c r="K13" i="1" s="1"/>
  <c r="H26" i="1"/>
  <c r="G26" i="1"/>
  <c r="K26" i="1" s="1"/>
  <c r="G16" i="1"/>
  <c r="K16" i="1" s="1"/>
  <c r="H16" i="1"/>
  <c r="H12" i="1"/>
  <c r="G12" i="1"/>
  <c r="K12" i="1" s="1"/>
  <c r="G8" i="1"/>
  <c r="K8" i="1" s="1"/>
  <c r="H8" i="1"/>
  <c r="H27" i="1"/>
  <c r="G27" i="1"/>
  <c r="K27" i="1" s="1"/>
  <c r="H18" i="1"/>
  <c r="G18" i="1"/>
  <c r="K18" i="1" s="1"/>
  <c r="H9" i="1"/>
  <c r="G9" i="1"/>
  <c r="K9" i="1" s="1"/>
  <c r="H19" i="1"/>
  <c r="G19" i="1"/>
  <c r="K19" i="1" s="1"/>
  <c r="H23" i="1"/>
  <c r="G23" i="1"/>
  <c r="K23" i="1" s="1"/>
  <c r="D12" i="2"/>
  <c r="J12" i="2" s="1"/>
  <c r="I15" i="1" s="1"/>
  <c r="D24" i="2"/>
  <c r="J24" i="2" s="1"/>
  <c r="I27" i="1" s="1"/>
  <c r="D14" i="2"/>
  <c r="J14" i="2" s="1"/>
  <c r="I17" i="1" s="1"/>
  <c r="D20" i="2"/>
  <c r="J20" i="2" s="1"/>
  <c r="I23" i="1" s="1"/>
  <c r="D6" i="2"/>
  <c r="J6" i="2" s="1"/>
  <c r="I9" i="1" s="1"/>
  <c r="D10" i="2"/>
  <c r="J10" i="2" s="1"/>
  <c r="I13" i="1" s="1"/>
  <c r="D16" i="2"/>
  <c r="J16" i="2" s="1"/>
  <c r="I19" i="1" s="1"/>
  <c r="D22" i="2"/>
  <c r="J22" i="2" s="1"/>
  <c r="I25" i="1" s="1"/>
  <c r="D23" i="2"/>
  <c r="J23" i="2" s="1"/>
  <c r="I26" i="1" s="1"/>
  <c r="D9" i="2"/>
  <c r="J9" i="2" s="1"/>
  <c r="I12" i="1" s="1"/>
  <c r="D18" i="2"/>
  <c r="J18" i="2" s="1"/>
  <c r="I21" i="1" s="1"/>
  <c r="D19" i="2"/>
  <c r="J19" i="2" s="1"/>
  <c r="I22" i="1" s="1"/>
  <c r="D8" i="2"/>
  <c r="J8" i="2" s="1"/>
  <c r="I11" i="1" s="1"/>
  <c r="D11" i="2"/>
  <c r="J11" i="2" s="1"/>
  <c r="I14" i="1" s="1"/>
  <c r="D4" i="2"/>
  <c r="J4" i="2" s="1"/>
  <c r="I7" i="1" s="1"/>
  <c r="D7" i="2"/>
  <c r="J7" i="2" s="1"/>
  <c r="I10" i="1" s="1"/>
  <c r="D21" i="2"/>
  <c r="J21" i="2" s="1"/>
  <c r="I24" i="1" s="1"/>
  <c r="D17" i="2"/>
  <c r="J17" i="2" s="1"/>
  <c r="I20" i="1" s="1"/>
  <c r="D13" i="2"/>
  <c r="J13" i="2" s="1"/>
  <c r="I16" i="1" s="1"/>
  <c r="D15" i="2"/>
  <c r="J15" i="2" s="1"/>
  <c r="I18" i="1" s="1"/>
  <c r="D5" i="2"/>
  <c r="J5" i="2" s="1"/>
  <c r="I8" i="1" s="1"/>
  <c r="M14" i="1" l="1"/>
  <c r="M13" i="1"/>
  <c r="M9" i="1"/>
  <c r="M16" i="1"/>
  <c r="M17" i="1"/>
  <c r="M11" i="1"/>
  <c r="M23" i="1"/>
  <c r="M21" i="1"/>
  <c r="M20" i="1"/>
  <c r="M12" i="1"/>
  <c r="M27" i="1"/>
  <c r="M8" i="1"/>
  <c r="M22" i="1"/>
  <c r="M24" i="1"/>
  <c r="M26" i="1"/>
  <c r="M15" i="1"/>
  <c r="M10" i="1"/>
  <c r="M25" i="1"/>
  <c r="M18" i="1"/>
  <c r="M19" i="1"/>
  <c r="C13" i="2"/>
  <c r="M6" i="1"/>
  <c r="M7" i="1"/>
  <c r="C2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Morrison, David</author>
  </authors>
  <commentList>
    <comment ref="C8" authorId="0" shapeId="0" xr:uid="{CEA6FA23-F4DA-4D48-9569-0781EA16F165}">
      <text>
        <r>
          <rPr>
            <b/>
            <sz val="9"/>
            <color indexed="81"/>
            <rFont val="Tahoma"/>
            <family val="2"/>
          </rPr>
          <t>Morrison, David:</t>
        </r>
        <r>
          <rPr>
            <sz val="9"/>
            <color indexed="81"/>
            <rFont val="Tahoma"/>
            <family val="2"/>
          </rPr>
          <t xml:space="preserve">
Required for horizontal applications. The sheet weighs 0.043 lb/in^2 per inch of thickness.</t>
        </r>
      </text>
    </comment>
    <comment ref="C10" authorId="0" shapeId="0" xr:uid="{00000000-0006-0000-0100-000001000000}">
      <text>
        <r>
          <rPr>
            <b/>
            <sz val="9"/>
            <color indexed="81"/>
            <rFont val="Tahoma"/>
            <family val="2"/>
          </rPr>
          <t>Morrison, David:</t>
        </r>
        <r>
          <rPr>
            <sz val="9"/>
            <color indexed="81"/>
            <rFont val="Tahoma"/>
            <family val="2"/>
          </rPr>
          <t xml:space="preserve">
Default to Extruded, 480,000 psi.</t>
        </r>
      </text>
    </comment>
    <comment ref="C11" authorId="0" shapeId="0" xr:uid="{00000000-0006-0000-0100-000002000000}">
      <text>
        <r>
          <rPr>
            <b/>
            <sz val="9"/>
            <color indexed="81"/>
            <rFont val="Tahoma"/>
            <family val="2"/>
          </rPr>
          <t>Morrison, David:</t>
        </r>
        <r>
          <rPr>
            <sz val="9"/>
            <color indexed="81"/>
            <rFont val="Tahoma"/>
            <family val="2"/>
          </rPr>
          <t xml:space="preserve">
Default to Extruded, 750 psi.</t>
        </r>
      </text>
    </comment>
  </commentList>
</comments>
</file>

<file path=xl/sharedStrings.xml><?xml version="1.0" encoding="utf-8"?>
<sst xmlns="http://schemas.openxmlformats.org/spreadsheetml/2006/main" count="140" uniqueCount="115">
  <si>
    <t>All recommendations made herein are believed to be reliable. Such recommendations are made without charge and without warranty, and on the express understanding that Roehm America LLC assumes no obligations in connection with any such recommendations. Roehm America LLC does not recommend using its products to carry human loads.</t>
  </si>
  <si>
    <t>Assumptions</t>
  </si>
  <si>
    <t>*</t>
  </si>
  <si>
    <t>How to use this Spreadsheet</t>
  </si>
  <si>
    <t>a</t>
  </si>
  <si>
    <t>Inputs</t>
  </si>
  <si>
    <t>b</t>
  </si>
  <si>
    <t>m</t>
  </si>
  <si>
    <t>Cast</t>
  </si>
  <si>
    <t>psi</t>
  </si>
  <si>
    <t>s</t>
  </si>
  <si>
    <t>Limits</t>
  </si>
  <si>
    <t>y</t>
  </si>
  <si>
    <t>t</t>
  </si>
  <si>
    <t>Result</t>
  </si>
  <si>
    <t>Material Grades</t>
  </si>
  <si>
    <t>in</t>
  </si>
  <si>
    <t>Resist 65</t>
  </si>
  <si>
    <t>Analysis</t>
  </si>
  <si>
    <t>Thickness
(in)</t>
  </si>
  <si>
    <t>Deflection
(in)</t>
  </si>
  <si>
    <t>Stress
(psi)</t>
  </si>
  <si>
    <t>Calculations</t>
  </si>
  <si>
    <t>E</t>
  </si>
  <si>
    <t>A</t>
  </si>
  <si>
    <t>Minimum Recommended Thickness</t>
  </si>
  <si>
    <t>Thickness</t>
  </si>
  <si>
    <t>[in]</t>
  </si>
  <si>
    <t>Deflection</t>
  </si>
  <si>
    <t>Stress</t>
  </si>
  <si>
    <t>[psi]</t>
  </si>
  <si>
    <t>Notes</t>
  </si>
  <si>
    <t>Thickness
(mm)</t>
  </si>
  <si>
    <t>Max allowable continuous stress &lt; tensile strength to prevent stress crazing and creep failure.</t>
  </si>
  <si>
    <t xml:space="preserve">Maximum Allowable Continuously Imposed Design Stress </t>
  </si>
  <si>
    <t xml:space="preserve">Short Side, b </t>
  </si>
  <si>
    <t xml:space="preserve">Minimum Thickness Recommendation </t>
  </si>
  <si>
    <t>Shading based on deflection and stress limits only.</t>
  </si>
  <si>
    <t>Name</t>
  </si>
  <si>
    <t>For questions or unique applications, please contact our Technical Center at (207) 490-4230.</t>
  </si>
  <si>
    <t>Long Side, a*</t>
  </si>
  <si>
    <t>Original work by Jeff Zgorski (and possibly others), updated by David Morrison in 2021.</t>
  </si>
  <si>
    <t>Enter the center load on the sheet in pounds.</t>
  </si>
  <si>
    <t>Select thickness from the green shaded values.</t>
  </si>
  <si>
    <t>Load is concentrated at the center of the sheet span.</t>
  </si>
  <si>
    <t>lbf</t>
  </si>
  <si>
    <t>d</t>
  </si>
  <si>
    <t>Deflection Spec</t>
  </si>
  <si>
    <t>Absolute</t>
  </si>
  <si>
    <t>Percent of Span</t>
  </si>
  <si>
    <t>Enter spanned length, "a" in inches.</t>
  </si>
  <si>
    <t>Specify the type and amount of deflection allowed.</t>
  </si>
  <si>
    <t>Maximum Allowable Deflection</t>
  </si>
  <si>
    <t>ρ</t>
  </si>
  <si>
    <t>Deflection Specification, Absolute or Percent of Span</t>
  </si>
  <si>
    <t>S</t>
  </si>
  <si>
    <t>Maximum Allowable Deflection (max 3")</t>
  </si>
  <si>
    <t>Inertia
(in^4)</t>
  </si>
  <si>
    <t>Density, lbm/in^3</t>
  </si>
  <si>
    <t>Area, in^2</t>
  </si>
  <si>
    <t>Free Span Length, a, in</t>
  </si>
  <si>
    <t>Beam Width, b, in</t>
  </si>
  <si>
    <t>Flexural Modulus, psi</t>
  </si>
  <si>
    <t>Maximum Allowable Continuously Imposed Design Stress, psi</t>
  </si>
  <si>
    <t xml:space="preserve">Calculation for Sheet Supported on 2 Sides with Center Load </t>
  </si>
  <si>
    <t>W</t>
  </si>
  <si>
    <t>Weight Applied at Center, lb</t>
  </si>
  <si>
    <t>Weight, wa
(lbf)</t>
  </si>
  <si>
    <t>Max Load</t>
  </si>
  <si>
    <t>Max Load
lbf</t>
  </si>
  <si>
    <t>[lbf]</t>
  </si>
  <si>
    <t>Results include the weight of the panel and the applied center load. Contact Tech Support for other loadings.</t>
  </si>
  <si>
    <t>Material (Extruded/Resist 45/Resist 65/Sign Grade/Cast)</t>
  </si>
  <si>
    <t>*a must be equal or greater than b.</t>
  </si>
  <si>
    <t>Sheet is simply supported on each of the long ends.</t>
  </si>
  <si>
    <t>The long side, a, is the free span betweeen supports; do not include material above the supports.</t>
  </si>
  <si>
    <t>Enter shortest side, "b" in inches.</t>
  </si>
  <si>
    <t>Resist 45</t>
  </si>
  <si>
    <t>Sign Grade</t>
  </si>
  <si>
    <t>Weight at Center of Span, W</t>
  </si>
  <si>
    <r>
      <t>Allowable Deflection (</t>
    </r>
    <r>
      <rPr>
        <b/>
        <sz val="10"/>
        <rFont val="Calibri"/>
        <family val="2"/>
      </rPr>
      <t>≤</t>
    </r>
    <r>
      <rPr>
        <b/>
        <sz val="10"/>
        <rFont val="Arial"/>
        <family val="2"/>
      </rPr>
      <t>0.7% of span recommended), to 3 inches</t>
    </r>
  </si>
  <si>
    <t>Green shaded values meet stress and deflection criteria.</t>
  </si>
  <si>
    <t>Extruded</t>
  </si>
  <si>
    <t>The shelving industry recommends max deflection of span/144, or 0.7%. Use a lower value for best appearance.</t>
  </si>
  <si>
    <t>Material</t>
  </si>
  <si>
    <t>Products</t>
  </si>
  <si>
    <t>ACRYLITE® digital print</t>
  </si>
  <si>
    <t>ACRYLITE® Gallery framing grade</t>
  </si>
  <si>
    <t>ACRYLITE® Gallery non-glare</t>
  </si>
  <si>
    <t>ACRYLITE® Gallery UV filtering</t>
  </si>
  <si>
    <t>ACRYLITE® Heatstop</t>
  </si>
  <si>
    <t>ACRYLITE® Hi-Gloss co-extruded</t>
  </si>
  <si>
    <t xml:space="preserve">ACRYLITE® LED color changing back lit </t>
  </si>
  <si>
    <t>ACRYLITE® LED light guiding edge lit sheet</t>
  </si>
  <si>
    <t>ACRYLITE® markerboard</t>
  </si>
  <si>
    <t>ACRYLITE® Optical mar-resistant</t>
  </si>
  <si>
    <t>ACRYLITE® POP Touch</t>
  </si>
  <si>
    <t>ACRYLITE® Premium</t>
  </si>
  <si>
    <t>ACRYLITE® Reflections mirror</t>
  </si>
  <si>
    <t>ACRYLITE® Reflections iridescent</t>
  </si>
  <si>
    <t>ACRYLITE® Reflections frosted mirror</t>
  </si>
  <si>
    <t>ACRYLITE® Reflections smooth frosted mirror</t>
  </si>
  <si>
    <t>ACRYLITE® Satinice crystal surface</t>
  </si>
  <si>
    <t>ACRYLITE® Satinice optimum light diffusion</t>
  </si>
  <si>
    <t>ACRYLITE® Satinice velvet texture extruded P95</t>
  </si>
  <si>
    <t>ACRYLITE® Satinice velvet texture extruded DP9</t>
  </si>
  <si>
    <t>ACRYLITE® Resist 45</t>
  </si>
  <si>
    <t>ACRYLITE® Resist 65</t>
  </si>
  <si>
    <t>ACRYLITE® LED diffused sign grade</t>
  </si>
  <si>
    <t>ACRYLITE® LED sign grade</t>
  </si>
  <si>
    <t>ACRYLITE® LED sign grade reels</t>
  </si>
  <si>
    <t>ACRYLITE® Block</t>
  </si>
  <si>
    <t>ACRYLITE® Satinice velvet texture cast DP9</t>
  </si>
  <si>
    <t>General Grade</t>
  </si>
  <si>
    <t>Specify material (Extruded/Resist 45/Resist 65/Sign Grade/Cast).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</si>
</sst>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000"/>
    <numFmt numFmtId="165" formatCode="0.000"/>
    <numFmt numFmtId="166" formatCode="0.0"/>
    <numFmt numFmtId="167" formatCode="#,##0.000"/>
  </numFmts>
  <fonts count="23" x14ac:knownFonts="1">
    <font>
      <sz val="10"/>
      <name val="Arial"/>
    </font>
    <font>
      <sz val="10"/>
      <name val="Arial"/>
      <family val="2"/>
    </font>
    <font>
      <sz val="10"/>
      <name val="Symbol"/>
      <family val="1"/>
      <charset val="2"/>
    </font>
    <font>
      <sz val="10"/>
      <name val="Arial"/>
      <family val="2"/>
    </font>
    <font>
      <b/>
      <sz val="10"/>
      <name val="Arial"/>
      <family val="2"/>
    </font>
    <font>
      <b/>
      <sz val="12"/>
      <name val="Arial"/>
      <family val="2"/>
    </font>
    <font>
      <i/>
      <sz val="10"/>
      <name val="Arial"/>
      <family val="2"/>
    </font>
    <font>
      <i/>
      <sz val="8"/>
      <name val="Arial"/>
      <family val="2"/>
    </font>
    <font>
      <sz val="8"/>
      <name val="Arial"/>
      <family val="2"/>
    </font>
    <font>
      <sz val="9"/>
      <color indexed="81"/>
      <name val="Tahoma"/>
      <family val="2"/>
    </font>
    <font>
      <b/>
      <sz val="9"/>
      <color indexed="81"/>
      <name val="Tahoma"/>
      <family val="2"/>
    </font>
    <font>
      <b/>
      <sz val="10"/>
      <color theme="0"/>
      <name val="Arial"/>
      <family val="2"/>
    </font>
    <font>
      <b/>
      <sz val="12"/>
      <color theme="0"/>
      <name val="Arial"/>
      <family val="2"/>
    </font>
    <font>
      <sz val="12"/>
      <name val="Arial"/>
      <family val="2"/>
    </font>
    <font>
      <i/>
      <sz val="9"/>
      <name val="Arial"/>
      <family val="2"/>
    </font>
    <font>
      <sz val="10"/>
      <color rgb="FF6F6F6E"/>
      <name val="Arial"/>
      <family val="2"/>
    </font>
    <font>
      <i/>
      <sz val="10"/>
      <color rgb="FF6F6F6E"/>
      <name val="Arial"/>
      <family val="2"/>
    </font>
    <font>
      <b/>
      <sz val="10"/>
      <name val="Symbol"/>
      <family val="1"/>
      <charset val="2"/>
    </font>
    <font>
      <sz val="10"/>
      <color rgb="FFFF0000"/>
      <name val="Arial"/>
      <family val="2"/>
    </font>
    <font>
      <sz val="10"/>
      <name val="Calibri"/>
      <family val="2"/>
    </font>
    <font>
      <b/>
      <sz val="10"/>
      <name val="Calibri"/>
      <family val="2"/>
    </font>
    <font>
      <b/>
      <sz val="11"/>
      <color rgb="FF000000"/>
      <name val="Calibri"/>
      <family val="2"/>
    </font>
    <font>
      <sz val="11"/>
      <color rgb="FF000000"/>
      <name val="Calibri"/>
      <family val="2"/>
    </font>
  </fonts>
  <fills count="7">
    <fill>
      <patternFill patternType="none"/>
    </fill>
    <fill>
      <patternFill patternType="gray125"/>
    </fill>
    <fill>
      <patternFill patternType="solid">
        <fgColor theme="1"/>
        <bgColor indexed="64"/>
      </patternFill>
    </fill>
    <fill>
      <patternFill patternType="solid">
        <fgColor rgb="FF0088CE"/>
        <bgColor indexed="64"/>
      </patternFill>
    </fill>
    <fill>
      <patternFill patternType="solid">
        <fgColor theme="0"/>
        <bgColor indexed="64"/>
      </patternFill>
    </fill>
    <fill>
      <patternFill patternType="solid">
        <fgColor rgb="FFE03C31"/>
        <bgColor indexed="64"/>
      </patternFill>
    </fill>
    <fill>
      <patternFill patternType="solid">
        <fgColor rgb="FFD9D9D9"/>
        <bgColor indexed="64"/>
      </patternFill>
    </fill>
  </fills>
  <borders count="27">
    <border>
      <left/>
      <right/>
      <top/>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rgb="FF6F6F6E"/>
      </bottom>
      <diagonal/>
    </border>
    <border>
      <left/>
      <right/>
      <top style="medium">
        <color rgb="FF6F6F6E"/>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s>
  <cellStyleXfs count="3">
    <xf numFmtId="0" fontId="0" fillId="0" borderId="0"/>
    <xf numFmtId="43" fontId="1" fillId="0" borderId="0" applyFont="0" applyFill="0" applyBorder="0" applyAlignment="0" applyProtection="0"/>
    <xf numFmtId="0" fontId="1" fillId="0" borderId="0"/>
  </cellStyleXfs>
  <cellXfs count="172">
    <xf numFmtId="0" fontId="0" fillId="0" borderId="0" xfId="0"/>
    <xf numFmtId="0" fontId="0" fillId="0" borderId="0" xfId="0" applyAlignment="1">
      <alignment horizontal="center"/>
    </xf>
    <xf numFmtId="0" fontId="0" fillId="0" borderId="4" xfId="0" applyBorder="1" applyAlignment="1">
      <alignment horizontal="center"/>
    </xf>
    <xf numFmtId="165" fontId="0" fillId="0" borderId="0" xfId="0" applyNumberFormat="1" applyBorder="1" applyAlignment="1">
      <alignment horizontal="center"/>
    </xf>
    <xf numFmtId="2" fontId="0" fillId="0" borderId="0" xfId="0" applyNumberFormat="1" applyBorder="1" applyAlignment="1">
      <alignment horizontal="center"/>
    </xf>
    <xf numFmtId="3" fontId="0" fillId="0" borderId="7" xfId="0" applyNumberFormat="1" applyBorder="1" applyAlignment="1">
      <alignment horizontal="center"/>
    </xf>
    <xf numFmtId="0" fontId="0" fillId="0" borderId="5" xfId="0" applyBorder="1" applyAlignment="1">
      <alignment horizontal="center"/>
    </xf>
    <xf numFmtId="165" fontId="0" fillId="0" borderId="2" xfId="0" applyNumberFormat="1" applyBorder="1" applyAlignment="1">
      <alignment horizontal="center"/>
    </xf>
    <xf numFmtId="3" fontId="0" fillId="0" borderId="8" xfId="0" applyNumberFormat="1" applyBorder="1" applyAlignment="1">
      <alignment horizontal="center"/>
    </xf>
    <xf numFmtId="0" fontId="0" fillId="0" borderId="0" xfId="0" applyBorder="1"/>
    <xf numFmtId="0" fontId="0" fillId="0" borderId="3" xfId="0" applyBorder="1" applyAlignment="1">
      <alignment horizontal="center"/>
    </xf>
    <xf numFmtId="0" fontId="3" fillId="0" borderId="0" xfId="0" applyFont="1" applyBorder="1" applyAlignment="1">
      <alignment horizontal="right"/>
    </xf>
    <xf numFmtId="0" fontId="5" fillId="0" borderId="0" xfId="0" applyFont="1" applyFill="1" applyBorder="1" applyAlignment="1" applyProtection="1"/>
    <xf numFmtId="0" fontId="0" fillId="0" borderId="0" xfId="0" applyProtection="1"/>
    <xf numFmtId="0" fontId="0" fillId="0" borderId="0" xfId="0" applyAlignment="1" applyProtection="1">
      <alignment horizontal="right"/>
    </xf>
    <xf numFmtId="0" fontId="4" fillId="0" borderId="0" xfId="0" applyFont="1" applyProtection="1"/>
    <xf numFmtId="0" fontId="3" fillId="0" borderId="0" xfId="0" applyFont="1" applyAlignment="1" applyProtection="1">
      <alignment horizontal="center" vertical="center"/>
    </xf>
    <xf numFmtId="165" fontId="0" fillId="0" borderId="0" xfId="0" applyNumberFormat="1" applyAlignment="1" applyProtection="1">
      <alignment horizontal="center"/>
    </xf>
    <xf numFmtId="2" fontId="0" fillId="0" borderId="0" xfId="0" applyNumberFormat="1" applyAlignment="1" applyProtection="1">
      <alignment horizontal="center"/>
    </xf>
    <xf numFmtId="0" fontId="5" fillId="0" borderId="0" xfId="0" applyFont="1" applyAlignment="1" applyProtection="1">
      <alignment vertical="center" wrapText="1"/>
    </xf>
    <xf numFmtId="0" fontId="0" fillId="0" borderId="0" xfId="0" applyAlignment="1" applyProtection="1">
      <alignment horizontal="left"/>
    </xf>
    <xf numFmtId="0" fontId="3" fillId="0" borderId="0" xfId="0" applyFont="1" applyBorder="1" applyAlignment="1" applyProtection="1">
      <alignment horizontal="right"/>
    </xf>
    <xf numFmtId="0" fontId="3" fillId="0" borderId="4" xfId="0" applyFont="1" applyBorder="1" applyAlignment="1">
      <alignment horizontal="center"/>
    </xf>
    <xf numFmtId="0" fontId="3" fillId="0" borderId="3" xfId="0" applyFont="1" applyBorder="1" applyAlignment="1">
      <alignment horizontal="center"/>
    </xf>
    <xf numFmtId="0" fontId="1" fillId="0" borderId="0" xfId="0" applyFont="1" applyBorder="1" applyAlignment="1" applyProtection="1">
      <alignment horizontal="right"/>
    </xf>
    <xf numFmtId="0" fontId="3" fillId="0" borderId="0" xfId="0" applyFont="1" applyFill="1" applyBorder="1" applyAlignment="1" applyProtection="1">
      <alignment horizontal="center"/>
      <protection locked="0"/>
    </xf>
    <xf numFmtId="0" fontId="1" fillId="0" borderId="0" xfId="0" applyFont="1" applyProtection="1"/>
    <xf numFmtId="3" fontId="1" fillId="0" borderId="3" xfId="0" applyNumberFormat="1" applyFont="1" applyBorder="1" applyAlignment="1" applyProtection="1">
      <alignment horizontal="center"/>
    </xf>
    <xf numFmtId="164" fontId="1" fillId="0" borderId="6" xfId="0" applyNumberFormat="1" applyFont="1" applyBorder="1" applyAlignment="1" applyProtection="1">
      <alignment horizontal="center"/>
    </xf>
    <xf numFmtId="167" fontId="0" fillId="0" borderId="4" xfId="0" applyNumberFormat="1" applyBorder="1" applyAlignment="1" applyProtection="1">
      <alignment horizontal="center" vertical="center"/>
    </xf>
    <xf numFmtId="167" fontId="0" fillId="0" borderId="5" xfId="0" applyNumberFormat="1" applyBorder="1" applyAlignment="1" applyProtection="1">
      <alignment horizontal="center" vertical="center"/>
    </xf>
    <xf numFmtId="0" fontId="1" fillId="0" borderId="0" xfId="0" applyFont="1" applyFill="1" applyAlignment="1" applyProtection="1">
      <alignment horizontal="right"/>
    </xf>
    <xf numFmtId="0" fontId="7" fillId="0" borderId="0" xfId="0" applyFont="1" applyAlignment="1" applyProtection="1">
      <alignment horizontal="left" vertical="center" wrapText="1"/>
    </xf>
    <xf numFmtId="0" fontId="1" fillId="0" borderId="0" xfId="0" applyFont="1" applyAlignment="1" applyProtection="1">
      <alignment horizontal="left" vertical="center"/>
    </xf>
    <xf numFmtId="0" fontId="0" fillId="0" borderId="0" xfId="0" applyAlignment="1" applyProtection="1">
      <alignment vertical="center"/>
    </xf>
    <xf numFmtId="0" fontId="1" fillId="0" borderId="0" xfId="0" applyFont="1" applyAlignment="1" applyProtection="1">
      <alignment horizontal="left"/>
    </xf>
    <xf numFmtId="0" fontId="1" fillId="0" borderId="0" xfId="0" applyFont="1" applyAlignment="1" applyProtection="1"/>
    <xf numFmtId="0" fontId="0" fillId="0" borderId="0" xfId="0" applyAlignment="1" applyProtection="1"/>
    <xf numFmtId="164" fontId="1" fillId="0" borderId="0" xfId="0" applyNumberFormat="1" applyFont="1" applyBorder="1" applyAlignment="1" applyProtection="1">
      <alignment horizontal="center"/>
    </xf>
    <xf numFmtId="2" fontId="0" fillId="0" borderId="0" xfId="0" applyNumberFormat="1" applyBorder="1" applyAlignment="1" applyProtection="1">
      <alignment horizontal="center" vertical="center"/>
    </xf>
    <xf numFmtId="0" fontId="0" fillId="0" borderId="0" xfId="0" applyAlignment="1" applyProtection="1">
      <alignment horizontal="center"/>
    </xf>
    <xf numFmtId="0" fontId="1" fillId="0" borderId="0" xfId="0" applyFont="1" applyFill="1" applyBorder="1" applyAlignment="1" applyProtection="1">
      <alignment horizontal="center" vertical="center" wrapText="1"/>
    </xf>
    <xf numFmtId="0" fontId="1" fillId="0" borderId="5" xfId="0" applyFont="1" applyBorder="1" applyAlignment="1" applyProtection="1">
      <alignment horizontal="center"/>
    </xf>
    <xf numFmtId="164" fontId="1" fillId="0" borderId="8" xfId="0" applyNumberFormat="1" applyFont="1" applyBorder="1" applyAlignment="1" applyProtection="1">
      <alignment horizontal="center"/>
    </xf>
    <xf numFmtId="0" fontId="0" fillId="0" borderId="7" xfId="0" applyBorder="1" applyAlignment="1">
      <alignment horizontal="center"/>
    </xf>
    <xf numFmtId="0" fontId="0" fillId="0" borderId="8" xfId="0" applyBorder="1" applyAlignment="1">
      <alignment horizontal="center"/>
    </xf>
    <xf numFmtId="0" fontId="4" fillId="0" borderId="11" xfId="0" applyFont="1" applyBorder="1" applyAlignment="1">
      <alignment horizontal="center" vertical="center" wrapText="1"/>
    </xf>
    <xf numFmtId="1" fontId="0" fillId="0" borderId="7" xfId="0" applyNumberFormat="1" applyBorder="1" applyAlignment="1" applyProtection="1">
      <alignment horizontal="center" vertical="center"/>
    </xf>
    <xf numFmtId="1" fontId="0" fillId="0" borderId="8" xfId="0" applyNumberFormat="1" applyBorder="1" applyAlignment="1" applyProtection="1">
      <alignment horizontal="center" vertical="center"/>
    </xf>
    <xf numFmtId="164" fontId="1" fillId="0" borderId="1" xfId="0" applyNumberFormat="1" applyFont="1" applyBorder="1" applyAlignment="1" applyProtection="1">
      <alignment horizontal="center"/>
    </xf>
    <xf numFmtId="164" fontId="1" fillId="0" borderId="2" xfId="0" applyNumberFormat="1" applyFont="1" applyBorder="1" applyAlignment="1" applyProtection="1">
      <alignment horizontal="center"/>
    </xf>
    <xf numFmtId="2" fontId="0" fillId="0" borderId="2" xfId="0" applyNumberFormat="1" applyBorder="1" applyAlignment="1" applyProtection="1">
      <alignment horizontal="center" vertical="center"/>
    </xf>
    <xf numFmtId="1" fontId="0" fillId="0" borderId="0" xfId="0" applyNumberFormat="1" applyBorder="1" applyAlignment="1" applyProtection="1">
      <alignment horizontal="center" vertical="center"/>
    </xf>
    <xf numFmtId="0" fontId="5" fillId="0" borderId="0" xfId="0" applyFont="1" applyBorder="1" applyAlignment="1" applyProtection="1">
      <alignment vertical="center" wrapText="1"/>
    </xf>
    <xf numFmtId="165" fontId="13" fillId="0" borderId="0" xfId="0" applyNumberFormat="1" applyFont="1" applyBorder="1" applyAlignment="1" applyProtection="1">
      <alignment horizontal="center"/>
    </xf>
    <xf numFmtId="166" fontId="0" fillId="0" borderId="4" xfId="0" applyNumberFormat="1" applyBorder="1" applyAlignment="1">
      <alignment horizontal="center"/>
    </xf>
    <xf numFmtId="166" fontId="0" fillId="0" borderId="5" xfId="0" applyNumberFormat="1" applyBorder="1" applyAlignment="1">
      <alignment horizontal="center"/>
    </xf>
    <xf numFmtId="0" fontId="8" fillId="0" borderId="0" xfId="0" applyFont="1" applyAlignment="1" applyProtection="1">
      <alignment vertical="center" wrapText="1"/>
    </xf>
    <xf numFmtId="0" fontId="6" fillId="0" borderId="0" xfId="0" applyFont="1" applyAlignment="1" applyProtection="1">
      <alignment horizontal="left" wrapText="1"/>
    </xf>
    <xf numFmtId="0" fontId="2" fillId="0" borderId="4" xfId="0" applyFont="1" applyFill="1" applyBorder="1" applyAlignment="1">
      <alignment horizontal="center"/>
    </xf>
    <xf numFmtId="0" fontId="3" fillId="0" borderId="4" xfId="0" applyFont="1" applyFill="1" applyBorder="1" applyAlignment="1">
      <alignment horizontal="center"/>
    </xf>
    <xf numFmtId="0" fontId="3" fillId="0" borderId="5" xfId="0" applyFont="1" applyFill="1" applyBorder="1" applyAlignment="1">
      <alignment horizontal="center"/>
    </xf>
    <xf numFmtId="0" fontId="3" fillId="0" borderId="2" xfId="0" applyFont="1" applyFill="1" applyBorder="1" applyAlignment="1">
      <alignment horizontal="right"/>
    </xf>
    <xf numFmtId="0" fontId="1" fillId="0" borderId="0" xfId="0" applyFont="1" applyBorder="1" applyAlignment="1" applyProtection="1">
      <alignment horizontal="left"/>
    </xf>
    <xf numFmtId="0" fontId="0" fillId="0" borderId="0" xfId="0" applyBorder="1" applyProtection="1"/>
    <xf numFmtId="0" fontId="4" fillId="0" borderId="14" xfId="0" applyFont="1" applyBorder="1"/>
    <xf numFmtId="0" fontId="1" fillId="0" borderId="15" xfId="0" applyFont="1" applyBorder="1"/>
    <xf numFmtId="0" fontId="1" fillId="0" borderId="16" xfId="0" applyFont="1" applyBorder="1"/>
    <xf numFmtId="0" fontId="14" fillId="0" borderId="0" xfId="0" applyFont="1" applyProtection="1"/>
    <xf numFmtId="1" fontId="0" fillId="0" borderId="1" xfId="1" applyNumberFormat="1" applyFont="1" applyBorder="1" applyAlignment="1">
      <alignment horizontal="center"/>
    </xf>
    <xf numFmtId="1" fontId="3" fillId="0" borderId="0" xfId="1" applyNumberFormat="1" applyFont="1" applyFill="1" applyBorder="1" applyAlignment="1">
      <alignment horizontal="center"/>
    </xf>
    <xf numFmtId="0" fontId="3" fillId="0" borderId="0" xfId="0" applyFont="1" applyBorder="1" applyAlignment="1">
      <alignment horizontal="center"/>
    </xf>
    <xf numFmtId="165" fontId="3" fillId="0" borderId="2" xfId="0" applyNumberFormat="1" applyFont="1" applyFill="1" applyBorder="1" applyAlignment="1">
      <alignment horizontal="center"/>
    </xf>
    <xf numFmtId="0" fontId="0" fillId="0" borderId="0" xfId="0" applyAlignment="1"/>
    <xf numFmtId="0" fontId="4" fillId="0" borderId="0" xfId="0" applyFont="1" applyAlignment="1">
      <alignment vertical="center"/>
    </xf>
    <xf numFmtId="0" fontId="15" fillId="0" borderId="0" xfId="0" applyFont="1" applyAlignment="1" applyProtection="1">
      <alignment horizontal="left"/>
    </xf>
    <xf numFmtId="0" fontId="15" fillId="0" borderId="17" xfId="0" applyFont="1" applyBorder="1" applyAlignment="1" applyProtection="1">
      <alignment horizontal="left"/>
    </xf>
    <xf numFmtId="0" fontId="4" fillId="0" borderId="6" xfId="0" applyFont="1" applyBorder="1" applyAlignment="1">
      <alignment horizontal="center" vertical="center" wrapText="1"/>
    </xf>
    <xf numFmtId="0" fontId="1" fillId="0" borderId="0" xfId="0" applyFont="1" applyBorder="1" applyAlignment="1"/>
    <xf numFmtId="164" fontId="0" fillId="0" borderId="0" xfId="0" applyNumberFormat="1" applyBorder="1" applyAlignment="1">
      <alignment horizontal="center"/>
    </xf>
    <xf numFmtId="0" fontId="1" fillId="0" borderId="0" xfId="0" applyFont="1" applyAlignment="1" applyProtection="1">
      <alignment horizontal="center" vertical="center"/>
    </xf>
    <xf numFmtId="0" fontId="8" fillId="0" borderId="0" xfId="0" applyFont="1" applyAlignment="1" applyProtection="1">
      <alignment vertical="center"/>
    </xf>
    <xf numFmtId="0" fontId="4" fillId="0" borderId="0" xfId="0" applyFont="1" applyAlignment="1" applyProtection="1">
      <alignment vertical="center"/>
    </xf>
    <xf numFmtId="0" fontId="4" fillId="0" borderId="0" xfId="0" applyFont="1" applyAlignment="1" applyProtection="1">
      <alignment horizontal="right" vertical="center"/>
    </xf>
    <xf numFmtId="0" fontId="1" fillId="0" borderId="0" xfId="0" applyFont="1"/>
    <xf numFmtId="165" fontId="0" fillId="0" borderId="0" xfId="0" applyNumberFormat="1" applyAlignment="1">
      <alignment horizontal="center"/>
    </xf>
    <xf numFmtId="165" fontId="3" fillId="0" borderId="0" xfId="0" applyNumberFormat="1" applyFont="1" applyFill="1" applyBorder="1" applyAlignment="1">
      <alignment horizontal="center"/>
    </xf>
    <xf numFmtId="165" fontId="0" fillId="0" borderId="0" xfId="0" applyNumberFormat="1"/>
    <xf numFmtId="0" fontId="11" fillId="5" borderId="0" xfId="0" applyFont="1" applyFill="1" applyAlignment="1" applyProtection="1">
      <alignment horizontal="center"/>
    </xf>
    <xf numFmtId="165" fontId="11" fillId="5" borderId="0" xfId="0" applyNumberFormat="1" applyFont="1" applyFill="1" applyAlignment="1" applyProtection="1">
      <alignment horizontal="center"/>
    </xf>
    <xf numFmtId="2" fontId="11" fillId="3" borderId="1" xfId="0" applyNumberFormat="1" applyFont="1" applyFill="1" applyBorder="1" applyAlignment="1" applyProtection="1">
      <alignment horizontal="center"/>
      <protection locked="0"/>
    </xf>
    <xf numFmtId="2" fontId="11" fillId="3" borderId="0" xfId="0" applyNumberFormat="1" applyFont="1" applyFill="1" applyBorder="1" applyAlignment="1" applyProtection="1">
      <alignment horizontal="center"/>
      <protection locked="0"/>
    </xf>
    <xf numFmtId="0" fontId="11" fillId="3" borderId="0" xfId="0" applyFont="1" applyFill="1" applyBorder="1" applyAlignment="1" applyProtection="1">
      <alignment horizontal="center"/>
      <protection locked="0"/>
    </xf>
    <xf numFmtId="165" fontId="11" fillId="3" borderId="2" xfId="0" applyNumberFormat="1" applyFont="1" applyFill="1" applyBorder="1" applyAlignment="1" applyProtection="1">
      <alignment horizontal="center"/>
      <protection locked="0"/>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5" xfId="0" applyFont="1" applyBorder="1" applyAlignment="1" applyProtection="1">
      <alignment horizontal="center" vertical="center"/>
    </xf>
    <xf numFmtId="0" fontId="17"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0" fontId="4" fillId="0" borderId="1" xfId="0" applyFont="1" applyBorder="1" applyAlignment="1" applyProtection="1">
      <alignment horizontal="left"/>
    </xf>
    <xf numFmtId="0" fontId="4" fillId="0" borderId="0" xfId="0" applyFont="1" applyBorder="1" applyAlignment="1" applyProtection="1">
      <alignment horizontal="left"/>
    </xf>
    <xf numFmtId="0" fontId="4" fillId="0" borderId="0" xfId="0" applyFont="1" applyBorder="1" applyAlignment="1" applyProtection="1">
      <alignment horizontal="left" vertical="center"/>
    </xf>
    <xf numFmtId="0" fontId="4" fillId="0" borderId="0" xfId="0" applyFont="1" applyFill="1" applyBorder="1" applyAlignment="1" applyProtection="1">
      <alignment horizontal="left"/>
    </xf>
    <xf numFmtId="0" fontId="4" fillId="0" borderId="2" xfId="0" applyFont="1" applyBorder="1" applyAlignment="1" applyProtection="1">
      <alignment horizontal="left"/>
    </xf>
    <xf numFmtId="0" fontId="4" fillId="0" borderId="0" xfId="0" applyFont="1" applyFill="1" applyAlignment="1" applyProtection="1">
      <alignment horizontal="left"/>
    </xf>
    <xf numFmtId="0" fontId="11" fillId="2" borderId="9" xfId="0" applyFont="1" applyFill="1" applyBorder="1" applyAlignment="1" applyProtection="1">
      <alignment horizontal="center" vertical="center"/>
    </xf>
    <xf numFmtId="0" fontId="11" fillId="2" borderId="10" xfId="0" applyFont="1" applyFill="1" applyBorder="1" applyAlignment="1" applyProtection="1">
      <alignment horizontal="left" vertical="center"/>
    </xf>
    <xf numFmtId="165" fontId="11" fillId="2" borderId="10" xfId="0" applyNumberFormat="1" applyFont="1" applyFill="1" applyBorder="1" applyAlignment="1" applyProtection="1">
      <alignment horizontal="center" vertical="center"/>
    </xf>
    <xf numFmtId="165" fontId="11" fillId="2" borderId="8" xfId="0" applyNumberFormat="1" applyFont="1" applyFill="1" applyBorder="1" applyAlignment="1" applyProtection="1">
      <alignment horizont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0" xfId="0" applyAlignment="1">
      <alignment vertical="center"/>
    </xf>
    <xf numFmtId="0" fontId="4" fillId="0" borderId="3" xfId="0" applyFont="1" applyBorder="1" applyAlignment="1">
      <alignment horizontal="center" vertical="center" wrapText="1"/>
    </xf>
    <xf numFmtId="165" fontId="4" fillId="0" borderId="6" xfId="0" applyNumberFormat="1" applyFont="1" applyBorder="1" applyAlignment="1" applyProtection="1">
      <alignment horizontal="center"/>
    </xf>
    <xf numFmtId="165" fontId="4" fillId="0" borderId="7" xfId="0" applyNumberFormat="1" applyFont="1" applyBorder="1" applyAlignment="1" applyProtection="1">
      <alignment horizontal="center"/>
    </xf>
    <xf numFmtId="165" fontId="4" fillId="0" borderId="8" xfId="0" applyNumberFormat="1" applyFont="1" applyBorder="1" applyAlignment="1" applyProtection="1">
      <alignment horizontal="center"/>
    </xf>
    <xf numFmtId="0" fontId="18" fillId="0" borderId="0" xfId="0" applyFont="1" applyProtection="1"/>
    <xf numFmtId="0" fontId="18" fillId="0" borderId="0" xfId="0" applyFont="1" applyBorder="1"/>
    <xf numFmtId="0" fontId="18" fillId="0" borderId="0" xfId="0" applyFont="1" applyBorder="1" applyProtection="1"/>
    <xf numFmtId="3" fontId="0" fillId="0" borderId="0" xfId="0" applyNumberFormat="1" applyBorder="1" applyAlignment="1" applyProtection="1">
      <alignment horizontal="center" wrapText="1"/>
    </xf>
    <xf numFmtId="0" fontId="1" fillId="0" borderId="0" xfId="0" applyFont="1" applyBorder="1" applyAlignment="1">
      <alignment horizontal="right"/>
    </xf>
    <xf numFmtId="0" fontId="1" fillId="0" borderId="1" xfId="0" applyFont="1" applyBorder="1" applyAlignment="1">
      <alignment horizontal="right"/>
    </xf>
    <xf numFmtId="0" fontId="1" fillId="0" borderId="1" xfId="0" applyFont="1" applyBorder="1" applyAlignment="1" applyProtection="1">
      <alignment horizontal="right"/>
    </xf>
    <xf numFmtId="0" fontId="19" fillId="0" borderId="4" xfId="0" applyFont="1" applyBorder="1" applyAlignment="1" applyProtection="1">
      <alignment horizontal="center"/>
    </xf>
    <xf numFmtId="0" fontId="1" fillId="0" borderId="0" xfId="0" applyFont="1" applyFill="1" applyBorder="1" applyAlignment="1">
      <alignment horizontal="right"/>
    </xf>
    <xf numFmtId="166" fontId="0" fillId="0" borderId="0" xfId="0" applyNumberFormat="1" applyBorder="1" applyAlignment="1">
      <alignment horizontal="center"/>
    </xf>
    <xf numFmtId="2" fontId="3" fillId="0" borderId="0" xfId="0" applyNumberFormat="1" applyFont="1" applyFill="1" applyBorder="1" applyAlignment="1">
      <alignment horizontal="center"/>
    </xf>
    <xf numFmtId="0" fontId="3" fillId="0" borderId="6" xfId="0" applyFont="1" applyFill="1" applyBorder="1" applyAlignment="1" applyProtection="1">
      <alignment horizontal="center"/>
      <protection locked="0"/>
    </xf>
    <xf numFmtId="0" fontId="3" fillId="0" borderId="7" xfId="0" applyFont="1" applyFill="1" applyBorder="1" applyAlignment="1" applyProtection="1">
      <alignment horizontal="center"/>
      <protection locked="0"/>
    </xf>
    <xf numFmtId="0" fontId="1" fillId="0" borderId="5" xfId="0" applyFont="1" applyBorder="1" applyAlignment="1">
      <alignment horizontal="center"/>
    </xf>
    <xf numFmtId="0" fontId="1" fillId="0" borderId="2" xfId="0" applyFont="1" applyBorder="1" applyAlignment="1">
      <alignment horizontal="right"/>
    </xf>
    <xf numFmtId="2" fontId="3" fillId="0" borderId="8" xfId="0" applyNumberFormat="1" applyFont="1" applyFill="1" applyBorder="1" applyAlignment="1">
      <alignment horizontal="center"/>
    </xf>
    <xf numFmtId="0" fontId="1" fillId="4" borderId="0" xfId="0" applyFont="1" applyFill="1" applyBorder="1" applyAlignment="1" applyProtection="1">
      <alignment horizontal="center" vertical="top" wrapText="1"/>
    </xf>
    <xf numFmtId="166" fontId="0" fillId="0" borderId="2" xfId="0" applyNumberFormat="1" applyBorder="1" applyAlignment="1">
      <alignment horizontal="center"/>
    </xf>
    <xf numFmtId="2" fontId="0" fillId="0" borderId="2" xfId="0" applyNumberFormat="1" applyBorder="1" applyAlignment="1">
      <alignment horizontal="center"/>
    </xf>
    <xf numFmtId="0" fontId="1" fillId="0" borderId="0" xfId="0" applyFont="1" applyFill="1" applyProtection="1"/>
    <xf numFmtId="0" fontId="0" fillId="0" borderId="0" xfId="0" applyFill="1" applyAlignment="1" applyProtection="1">
      <alignment horizontal="left"/>
    </xf>
    <xf numFmtId="0" fontId="1" fillId="0" borderId="0" xfId="0" applyFont="1" applyBorder="1" applyAlignment="1">
      <alignment horizontal="center" vertical="center" wrapText="1"/>
    </xf>
    <xf numFmtId="3" fontId="0" fillId="0" borderId="19" xfId="0" applyNumberFormat="1" applyBorder="1" applyAlignment="1">
      <alignment horizontal="center"/>
    </xf>
    <xf numFmtId="3" fontId="0" fillId="0" borderId="20" xfId="0" applyNumberFormat="1" applyBorder="1" applyAlignment="1">
      <alignment horizontal="center"/>
    </xf>
    <xf numFmtId="0" fontId="4" fillId="0" borderId="21" xfId="0" applyFont="1" applyBorder="1" applyAlignment="1">
      <alignment horizontal="center" vertical="center" wrapText="1"/>
    </xf>
    <xf numFmtId="164" fontId="0" fillId="0" borderId="2" xfId="0" applyNumberFormat="1" applyBorder="1" applyAlignment="1">
      <alignment horizontal="center"/>
    </xf>
    <xf numFmtId="1" fontId="0" fillId="0" borderId="2" xfId="0" applyNumberFormat="1" applyBorder="1" applyAlignment="1" applyProtection="1">
      <alignment horizontal="center" vertical="center"/>
    </xf>
    <xf numFmtId="0" fontId="1" fillId="4" borderId="0" xfId="0" applyFont="1" applyFill="1" applyBorder="1" applyAlignment="1" applyProtection="1">
      <alignment vertical="top" wrapText="1"/>
    </xf>
    <xf numFmtId="0" fontId="1" fillId="0" borderId="15" xfId="0" applyFont="1" applyFill="1" applyBorder="1" applyProtection="1"/>
    <xf numFmtId="0" fontId="1" fillId="0" borderId="0" xfId="2"/>
    <xf numFmtId="0" fontId="21" fillId="6" borderId="22" xfId="2" applyFont="1" applyFill="1" applyBorder="1" applyAlignment="1">
      <alignment horizontal="center" vertical="center" wrapText="1"/>
    </xf>
    <xf numFmtId="0" fontId="21" fillId="6" borderId="23" xfId="2" applyFont="1" applyFill="1" applyBorder="1" applyAlignment="1">
      <alignment horizontal="center" vertical="center" wrapText="1"/>
    </xf>
    <xf numFmtId="0" fontId="22" fillId="0" borderId="7" xfId="2" applyFont="1" applyBorder="1" applyAlignment="1">
      <alignment vertical="center" wrapText="1"/>
    </xf>
    <xf numFmtId="0" fontId="22" fillId="0" borderId="8" xfId="2" applyFont="1" applyBorder="1" applyAlignment="1">
      <alignment vertical="center" wrapText="1"/>
    </xf>
    <xf numFmtId="0" fontId="21" fillId="0" borderId="25" xfId="2" applyFont="1" applyBorder="1" applyAlignment="1">
      <alignment horizontal="center" vertical="center" wrapText="1"/>
    </xf>
    <xf numFmtId="0" fontId="1" fillId="0" borderId="0" xfId="0" applyFont="1" applyAlignment="1">
      <alignment horizontal="left"/>
    </xf>
    <xf numFmtId="0" fontId="12" fillId="2" borderId="0" xfId="0" applyFont="1" applyFill="1" applyBorder="1" applyAlignment="1" applyProtection="1">
      <alignment vertical="center" wrapText="1"/>
    </xf>
    <xf numFmtId="3" fontId="0" fillId="0" borderId="0" xfId="0" applyNumberFormat="1" applyBorder="1" applyAlignment="1" applyProtection="1">
      <alignment horizontal="center" wrapText="1"/>
    </xf>
    <xf numFmtId="0" fontId="12" fillId="2" borderId="0" xfId="0" applyFont="1" applyFill="1" applyBorder="1" applyAlignment="1" applyProtection="1">
      <alignment horizontal="center" vertical="center"/>
    </xf>
    <xf numFmtId="0" fontId="7" fillId="0" borderId="0" xfId="0" applyFont="1" applyAlignment="1" applyProtection="1">
      <alignment horizontal="left" vertical="center" wrapText="1"/>
    </xf>
    <xf numFmtId="0" fontId="16" fillId="0" borderId="18" xfId="0" applyFont="1" applyBorder="1" applyAlignment="1" applyProtection="1">
      <alignment horizontal="center" vertical="top" wrapText="1"/>
    </xf>
    <xf numFmtId="0" fontId="16" fillId="0" borderId="0" xfId="0" applyFont="1" applyBorder="1" applyAlignment="1" applyProtection="1">
      <alignment horizontal="center" vertical="top" wrapText="1"/>
    </xf>
    <xf numFmtId="0" fontId="1" fillId="4" borderId="1" xfId="0" applyFont="1" applyFill="1" applyBorder="1" applyAlignment="1" applyProtection="1">
      <alignment horizontal="center" vertical="top" wrapText="1"/>
    </xf>
    <xf numFmtId="0" fontId="1" fillId="4" borderId="0" xfId="0" applyFont="1" applyFill="1" applyBorder="1" applyAlignment="1" applyProtection="1">
      <alignment horizontal="center" vertical="top" wrapText="1"/>
    </xf>
    <xf numFmtId="0" fontId="5" fillId="0" borderId="19" xfId="0" applyFont="1" applyBorder="1" applyAlignment="1" applyProtection="1">
      <alignment horizontal="left" vertical="center" wrapText="1"/>
    </xf>
    <xf numFmtId="0" fontId="21" fillId="0" borderId="24" xfId="2" applyFont="1" applyBorder="1" applyAlignment="1">
      <alignment horizontal="center" vertical="center" wrapText="1"/>
    </xf>
    <xf numFmtId="0" fontId="21" fillId="0" borderId="19" xfId="2" applyFont="1" applyBorder="1" applyAlignment="1">
      <alignment horizontal="center" vertical="center" wrapText="1"/>
    </xf>
    <xf numFmtId="0" fontId="21" fillId="0" borderId="25" xfId="2" applyFont="1" applyBorder="1" applyAlignment="1">
      <alignment horizontal="center" vertical="center" wrapText="1"/>
    </xf>
    <xf numFmtId="0" fontId="21" fillId="0" borderId="26" xfId="2" applyFont="1" applyBorder="1" applyAlignment="1">
      <alignment horizontal="center" vertical="center" wrapText="1"/>
    </xf>
    <xf numFmtId="0" fontId="21" fillId="0" borderId="20" xfId="2" applyFont="1" applyBorder="1" applyAlignment="1">
      <alignment horizontal="center" vertical="center" wrapText="1"/>
    </xf>
    <xf numFmtId="0" fontId="12" fillId="2" borderId="0" xfId="0" applyFont="1" applyFill="1" applyBorder="1" applyAlignment="1" applyProtection="1">
      <alignment horizontal="center" vertical="center" wrapText="1"/>
    </xf>
    <xf numFmtId="0" fontId="7" fillId="0" borderId="2" xfId="2" applyFont="1" applyBorder="1" applyAlignment="1">
      <alignment horizontal="left" vertical="center" wrapText="1"/>
    </xf>
    <xf numFmtId="0" fontId="1" fillId="0" borderId="4" xfId="0" applyFont="1" applyBorder="1" applyAlignment="1">
      <alignment horizontal="center" vertical="center" wrapText="1"/>
    </xf>
    <xf numFmtId="0" fontId="1" fillId="0" borderId="7" xfId="0" applyFont="1" applyBorder="1" applyAlignment="1">
      <alignment horizontal="center"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cellXfs>
  <cellStyles count="3">
    <cellStyle name="Comma" xfId="1" builtinId="3"/>
    <cellStyle name="Normal" xfId="0" builtinId="0"/>
    <cellStyle name="Normal 2" xfId="2" xr:uid="{6B12FBC0-A47E-4C7F-AD43-194F58DC61D0}"/>
  </cellStyles>
  <dxfs count="4">
    <dxf>
      <fill>
        <patternFill>
          <bgColor rgb="FF78B928"/>
        </patternFill>
      </fill>
    </dxf>
    <dxf>
      <fill>
        <patternFill>
          <bgColor rgb="FF78B928"/>
        </patternFill>
      </fill>
    </dxf>
    <dxf>
      <fill>
        <patternFill>
          <bgColor rgb="FF78B928"/>
        </patternFill>
      </fill>
    </dxf>
    <dxf>
      <font>
        <b/>
        <i val="0"/>
      </font>
      <fill>
        <patternFill>
          <bgColor rgb="FF78B928"/>
        </patternFill>
      </fill>
    </dxf>
  </dxfs>
  <tableStyles count="0" defaultTableStyle="TableStyleMedium2" defaultPivotStyle="PivotStyleLight16"/>
  <colors>
    <mruColors>
      <color rgb="FF78B928"/>
      <color rgb="FF6B78B9"/>
      <color rgb="FFE03C31"/>
      <color rgb="FFE00000"/>
      <color rgb="FF785528"/>
      <color rgb="FFFAAF00"/>
      <color rgb="FF6F6F6E"/>
      <color rgb="FF0088CE"/>
      <color rgb="FFFF8277"/>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5</xdr:col>
      <xdr:colOff>43567</xdr:colOff>
      <xdr:row>0</xdr:row>
      <xdr:rowOff>15240</xdr:rowOff>
    </xdr:from>
    <xdr:to>
      <xdr:col>7</xdr:col>
      <xdr:colOff>689745</xdr:colOff>
      <xdr:row>2</xdr:row>
      <xdr:rowOff>105410</xdr:rowOff>
    </xdr:to>
    <xdr:pic>
      <xdr:nvPicPr>
        <xdr:cNvPr id="1084" name="Picture 16">
          <a:extLst>
            <a:ext uri="{FF2B5EF4-FFF2-40B4-BE49-F238E27FC236}">
              <a16:creationId xmlns:a16="http://schemas.microsoft.com/office/drawing/2014/main" id="{00000000-0008-0000-0000-00003C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901567" y="15240"/>
          <a:ext cx="2124458" cy="476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3680460</xdr:colOff>
      <xdr:row>8</xdr:row>
      <xdr:rowOff>160020</xdr:rowOff>
    </xdr:from>
    <xdr:to>
      <xdr:col>4</xdr:col>
      <xdr:colOff>838200</xdr:colOff>
      <xdr:row>17</xdr:row>
      <xdr:rowOff>152400</xdr:rowOff>
    </xdr:to>
    <xdr:grpSp>
      <xdr:nvGrpSpPr>
        <xdr:cNvPr id="10" name="Group 9">
          <a:extLst>
            <a:ext uri="{FF2B5EF4-FFF2-40B4-BE49-F238E27FC236}">
              <a16:creationId xmlns:a16="http://schemas.microsoft.com/office/drawing/2014/main" id="{00000000-0008-0000-0000-00000A000000}"/>
            </a:ext>
          </a:extLst>
        </xdr:cNvPr>
        <xdr:cNvGrpSpPr/>
      </xdr:nvGrpSpPr>
      <xdr:grpSpPr>
        <a:xfrm>
          <a:off x="4137660" y="1965960"/>
          <a:ext cx="2575560" cy="1501140"/>
          <a:chOff x="4038600" y="220980"/>
          <a:chExt cx="2575560" cy="1501140"/>
        </a:xfrm>
      </xdr:grpSpPr>
      <xdr:sp macro="" textlink="">
        <xdr:nvSpPr>
          <xdr:cNvPr id="11" name="Rectangle 42">
            <a:extLst>
              <a:ext uri="{FF2B5EF4-FFF2-40B4-BE49-F238E27FC236}">
                <a16:creationId xmlns:a16="http://schemas.microsoft.com/office/drawing/2014/main" id="{00000000-0008-0000-0000-00000B000000}"/>
              </a:ext>
            </a:extLst>
          </xdr:cNvPr>
          <xdr:cNvSpPr>
            <a:spLocks noChangeArrowheads="1"/>
          </xdr:cNvSpPr>
        </xdr:nvSpPr>
        <xdr:spPr bwMode="auto">
          <a:xfrm>
            <a:off x="4038600" y="220980"/>
            <a:ext cx="2575560" cy="150114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nvGrpSpPr>
          <xdr:cNvPr id="12" name="Group 34">
            <a:extLst>
              <a:ext uri="{FF2B5EF4-FFF2-40B4-BE49-F238E27FC236}">
                <a16:creationId xmlns:a16="http://schemas.microsoft.com/office/drawing/2014/main" id="{00000000-0008-0000-0000-00000C000000}"/>
              </a:ext>
            </a:extLst>
          </xdr:cNvPr>
          <xdr:cNvGrpSpPr>
            <a:grpSpLocks/>
          </xdr:cNvGrpSpPr>
        </xdr:nvGrpSpPr>
        <xdr:grpSpPr bwMode="auto">
          <a:xfrm>
            <a:off x="5227320" y="616897"/>
            <a:ext cx="1249680" cy="899485"/>
            <a:chOff x="841" y="72"/>
            <a:chExt cx="118" cy="76"/>
          </a:xfrm>
        </xdr:grpSpPr>
        <xdr:sp macro="" textlink="">
          <xdr:nvSpPr>
            <xdr:cNvPr id="22" name="Rectangle 26">
              <a:extLst>
                <a:ext uri="{FF2B5EF4-FFF2-40B4-BE49-F238E27FC236}">
                  <a16:creationId xmlns:a16="http://schemas.microsoft.com/office/drawing/2014/main" id="{00000000-0008-0000-0000-000016000000}"/>
                </a:ext>
              </a:extLst>
            </xdr:cNvPr>
            <xdr:cNvSpPr>
              <a:spLocks noChangeArrowheads="1"/>
            </xdr:cNvSpPr>
          </xdr:nvSpPr>
          <xdr:spPr bwMode="auto">
            <a:xfrm>
              <a:off x="841" y="72"/>
              <a:ext cx="93" cy="32"/>
            </a:xfrm>
            <a:prstGeom prst="rect">
              <a:avLst/>
            </a:prstGeom>
            <a:solidFill>
              <a:srgbClr val="6B78B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a:lstStyle/>
            <a:p>
              <a:endParaRPr lang="en-US"/>
            </a:p>
          </xdr:txBody>
        </xdr:sp>
        <xdr:sp macro="" textlink="">
          <xdr:nvSpPr>
            <xdr:cNvPr id="23" name="Line 27">
              <a:extLst>
                <a:ext uri="{FF2B5EF4-FFF2-40B4-BE49-F238E27FC236}">
                  <a16:creationId xmlns:a16="http://schemas.microsoft.com/office/drawing/2014/main" id="{00000000-0008-0000-0000-000017000000}"/>
                </a:ext>
              </a:extLst>
            </xdr:cNvPr>
            <xdr:cNvSpPr>
              <a:spLocks noChangeShapeType="1"/>
            </xdr:cNvSpPr>
          </xdr:nvSpPr>
          <xdr:spPr bwMode="auto">
            <a:xfrm>
              <a:off x="841" y="114"/>
              <a:ext cx="9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sm" len="med"/>
              <a:tailEnd type="triangle" w="sm" len="med"/>
            </a:ln>
            <a:extLst>
              <a:ext uri="{909E8E84-426E-40DD-AFC4-6F175D3DCCD1}">
                <a14:hiddenFill xmlns:a14="http://schemas.microsoft.com/office/drawing/2010/main">
                  <a:noFill/>
                </a14:hiddenFill>
              </a:ext>
            </a:extLst>
          </xdr:spPr>
        </xdr:sp>
        <xdr:sp macro="" textlink="">
          <xdr:nvSpPr>
            <xdr:cNvPr id="24" name="Text Box 28">
              <a:extLst>
                <a:ext uri="{FF2B5EF4-FFF2-40B4-BE49-F238E27FC236}">
                  <a16:creationId xmlns:a16="http://schemas.microsoft.com/office/drawing/2014/main" id="{00000000-0008-0000-0000-000018000000}"/>
                </a:ext>
              </a:extLst>
            </xdr:cNvPr>
            <xdr:cNvSpPr txBox="1">
              <a:spLocks noChangeArrowheads="1"/>
            </xdr:cNvSpPr>
          </xdr:nvSpPr>
          <xdr:spPr bwMode="auto">
            <a:xfrm>
              <a:off x="879" y="111"/>
              <a:ext cx="16"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en-US" sz="1000" b="0" i="0" u="none" strike="noStrike" baseline="0">
                  <a:solidFill>
                    <a:srgbClr val="000000"/>
                  </a:solidFill>
                  <a:latin typeface="Arial"/>
                  <a:cs typeface="Arial"/>
                </a:rPr>
                <a:t>a</a:t>
              </a:r>
            </a:p>
          </xdr:txBody>
        </xdr:sp>
        <xdr:sp macro="" textlink="">
          <xdr:nvSpPr>
            <xdr:cNvPr id="25" name="Line 29">
              <a:extLst>
                <a:ext uri="{FF2B5EF4-FFF2-40B4-BE49-F238E27FC236}">
                  <a16:creationId xmlns:a16="http://schemas.microsoft.com/office/drawing/2014/main" id="{00000000-0008-0000-0000-000019000000}"/>
                </a:ext>
              </a:extLst>
            </xdr:cNvPr>
            <xdr:cNvSpPr>
              <a:spLocks noChangeShapeType="1"/>
            </xdr:cNvSpPr>
          </xdr:nvSpPr>
          <xdr:spPr bwMode="auto">
            <a:xfrm flipV="1">
              <a:off x="940" y="73"/>
              <a:ext cx="0" cy="29"/>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sm" len="med"/>
              <a:tailEnd type="triangle" w="sm" len="med"/>
            </a:ln>
            <a:extLst>
              <a:ext uri="{909E8E84-426E-40DD-AFC4-6F175D3DCCD1}">
                <a14:hiddenFill xmlns:a14="http://schemas.microsoft.com/office/drawing/2010/main">
                  <a:noFill/>
                </a14:hiddenFill>
              </a:ext>
            </a:extLst>
          </xdr:spPr>
        </xdr:sp>
        <xdr:sp macro="" textlink="">
          <xdr:nvSpPr>
            <xdr:cNvPr id="26" name="Text Box 30">
              <a:extLst>
                <a:ext uri="{FF2B5EF4-FFF2-40B4-BE49-F238E27FC236}">
                  <a16:creationId xmlns:a16="http://schemas.microsoft.com/office/drawing/2014/main" id="{00000000-0008-0000-0000-00001A000000}"/>
                </a:ext>
              </a:extLst>
            </xdr:cNvPr>
            <xdr:cNvSpPr txBox="1">
              <a:spLocks noChangeArrowheads="1"/>
            </xdr:cNvSpPr>
          </xdr:nvSpPr>
          <xdr:spPr bwMode="auto">
            <a:xfrm>
              <a:off x="943" y="80"/>
              <a:ext cx="16"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en-US" sz="1000" b="0" i="0" u="none" strike="noStrike" baseline="0">
                  <a:solidFill>
                    <a:srgbClr val="000000"/>
                  </a:solidFill>
                  <a:latin typeface="Arial"/>
                  <a:cs typeface="Arial"/>
                </a:rPr>
                <a:t>b</a:t>
              </a:r>
            </a:p>
          </xdr:txBody>
        </xdr:sp>
        <xdr:sp macro="" textlink="">
          <xdr:nvSpPr>
            <xdr:cNvPr id="27" name="Text Box 31">
              <a:extLst>
                <a:ext uri="{FF2B5EF4-FFF2-40B4-BE49-F238E27FC236}">
                  <a16:creationId xmlns:a16="http://schemas.microsoft.com/office/drawing/2014/main" id="{00000000-0008-0000-0000-00001B000000}"/>
                </a:ext>
              </a:extLst>
            </xdr:cNvPr>
            <xdr:cNvSpPr txBox="1">
              <a:spLocks noChangeArrowheads="1"/>
            </xdr:cNvSpPr>
          </xdr:nvSpPr>
          <xdr:spPr bwMode="auto">
            <a:xfrm>
              <a:off x="856" y="131"/>
              <a:ext cx="56" cy="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27432" rIns="0" bIns="0" anchor="t" upright="1">
              <a:spAutoFit/>
            </a:bodyPr>
            <a:lstStyle/>
            <a:p>
              <a:pPr algn="l" rtl="0">
                <a:defRPr sz="1000"/>
              </a:pPr>
              <a:r>
                <a:rPr lang="en-US" sz="1000" b="0" i="0" u="none" strike="noStrike" baseline="0">
                  <a:solidFill>
                    <a:srgbClr val="000000"/>
                  </a:solidFill>
                  <a:latin typeface="Arial"/>
                  <a:cs typeface="Arial"/>
                </a:rPr>
                <a:t>Top View</a:t>
              </a:r>
            </a:p>
          </xdr:txBody>
        </xdr:sp>
      </xdr:grpSp>
      <xdr:grpSp>
        <xdr:nvGrpSpPr>
          <xdr:cNvPr id="13" name="Group 43">
            <a:extLst>
              <a:ext uri="{FF2B5EF4-FFF2-40B4-BE49-F238E27FC236}">
                <a16:creationId xmlns:a16="http://schemas.microsoft.com/office/drawing/2014/main" id="{00000000-0008-0000-0000-00000D000000}"/>
              </a:ext>
            </a:extLst>
          </xdr:cNvPr>
          <xdr:cNvGrpSpPr>
            <a:grpSpLocks/>
          </xdr:cNvGrpSpPr>
        </xdr:nvGrpSpPr>
        <xdr:grpSpPr bwMode="auto">
          <a:xfrm>
            <a:off x="4267200" y="384305"/>
            <a:ext cx="754380" cy="1124456"/>
            <a:chOff x="779" y="167"/>
            <a:chExt cx="77" cy="115"/>
          </a:xfrm>
        </xdr:grpSpPr>
        <xdr:sp macro="" textlink="">
          <xdr:nvSpPr>
            <xdr:cNvPr id="14" name="Line 22">
              <a:extLst>
                <a:ext uri="{FF2B5EF4-FFF2-40B4-BE49-F238E27FC236}">
                  <a16:creationId xmlns:a16="http://schemas.microsoft.com/office/drawing/2014/main" id="{00000000-0008-0000-0000-00000E000000}"/>
                </a:ext>
              </a:extLst>
            </xdr:cNvPr>
            <xdr:cNvSpPr>
              <a:spLocks noChangeShapeType="1"/>
            </xdr:cNvSpPr>
          </xdr:nvSpPr>
          <xdr:spPr bwMode="auto">
            <a:xfrm>
              <a:off x="816" y="186"/>
              <a:ext cx="0" cy="2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sm" len="sm"/>
            </a:ln>
            <a:extLst>
              <a:ext uri="{909E8E84-426E-40DD-AFC4-6F175D3DCCD1}">
                <a14:hiddenFill xmlns:a14="http://schemas.microsoft.com/office/drawing/2010/main">
                  <a:noFill/>
                </a14:hiddenFill>
              </a:ext>
            </a:extLst>
          </xdr:spPr>
        </xdr:sp>
        <xdr:sp macro="" textlink="">
          <xdr:nvSpPr>
            <xdr:cNvPr id="15" name="Text Box 23">
              <a:extLst>
                <a:ext uri="{FF2B5EF4-FFF2-40B4-BE49-F238E27FC236}">
                  <a16:creationId xmlns:a16="http://schemas.microsoft.com/office/drawing/2014/main" id="{00000000-0008-0000-0000-00000F000000}"/>
                </a:ext>
              </a:extLst>
            </xdr:cNvPr>
            <xdr:cNvSpPr txBox="1">
              <a:spLocks noChangeArrowheads="1"/>
            </xdr:cNvSpPr>
          </xdr:nvSpPr>
          <xdr:spPr bwMode="auto">
            <a:xfrm>
              <a:off x="804" y="167"/>
              <a:ext cx="21" cy="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ctr" rtl="0">
                <a:defRPr sz="1000"/>
              </a:pPr>
              <a:r>
                <a:rPr lang="en-US" sz="1000" b="0" i="0" u="none" strike="noStrike" baseline="0">
                  <a:solidFill>
                    <a:srgbClr val="000000"/>
                  </a:solidFill>
                  <a:latin typeface="Arial"/>
                  <a:cs typeface="Arial"/>
                </a:rPr>
                <a:t>W</a:t>
              </a:r>
            </a:p>
          </xdr:txBody>
        </xdr:sp>
        <xdr:sp macro="" textlink="">
          <xdr:nvSpPr>
            <xdr:cNvPr id="16" name="Line 24">
              <a:extLst>
                <a:ext uri="{FF2B5EF4-FFF2-40B4-BE49-F238E27FC236}">
                  <a16:creationId xmlns:a16="http://schemas.microsoft.com/office/drawing/2014/main" id="{00000000-0008-0000-0000-000010000000}"/>
                </a:ext>
              </a:extLst>
            </xdr:cNvPr>
            <xdr:cNvSpPr>
              <a:spLocks noChangeShapeType="1"/>
            </xdr:cNvSpPr>
          </xdr:nvSpPr>
          <xdr:spPr bwMode="auto">
            <a:xfrm>
              <a:off x="788" y="242"/>
              <a:ext cx="5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sm" len="med"/>
              <a:tailEnd type="triangle" w="sm" len="med"/>
            </a:ln>
            <a:extLst>
              <a:ext uri="{909E8E84-426E-40DD-AFC4-6F175D3DCCD1}">
                <a14:hiddenFill xmlns:a14="http://schemas.microsoft.com/office/drawing/2010/main">
                  <a:noFill/>
                </a14:hiddenFill>
              </a:ext>
            </a:extLst>
          </xdr:spPr>
        </xdr:sp>
        <xdr:sp macro="" textlink="">
          <xdr:nvSpPr>
            <xdr:cNvPr id="17" name="Text Box 25">
              <a:extLst>
                <a:ext uri="{FF2B5EF4-FFF2-40B4-BE49-F238E27FC236}">
                  <a16:creationId xmlns:a16="http://schemas.microsoft.com/office/drawing/2014/main" id="{00000000-0008-0000-0000-000011000000}"/>
                </a:ext>
              </a:extLst>
            </xdr:cNvPr>
            <xdr:cNvSpPr txBox="1">
              <a:spLocks noChangeArrowheads="1"/>
            </xdr:cNvSpPr>
          </xdr:nvSpPr>
          <xdr:spPr bwMode="auto">
            <a:xfrm>
              <a:off x="811" y="244"/>
              <a:ext cx="16"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en-US" sz="1000" b="0" i="0" u="none" strike="noStrike" baseline="0">
                  <a:solidFill>
                    <a:srgbClr val="000000"/>
                  </a:solidFill>
                  <a:latin typeface="Arial"/>
                  <a:cs typeface="Arial"/>
                </a:rPr>
                <a:t>a</a:t>
              </a:r>
            </a:p>
          </xdr:txBody>
        </xdr:sp>
        <xdr:sp macro="" textlink="">
          <xdr:nvSpPr>
            <xdr:cNvPr id="18" name="Text Box 32">
              <a:extLst>
                <a:ext uri="{FF2B5EF4-FFF2-40B4-BE49-F238E27FC236}">
                  <a16:creationId xmlns:a16="http://schemas.microsoft.com/office/drawing/2014/main" id="{00000000-0008-0000-0000-000012000000}"/>
                </a:ext>
              </a:extLst>
            </xdr:cNvPr>
            <xdr:cNvSpPr txBox="1">
              <a:spLocks noChangeArrowheads="1"/>
            </xdr:cNvSpPr>
          </xdr:nvSpPr>
          <xdr:spPr bwMode="auto">
            <a:xfrm>
              <a:off x="786" y="262"/>
              <a:ext cx="65"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27432" rIns="0" bIns="0" anchor="t" upright="1">
              <a:spAutoFit/>
            </a:bodyPr>
            <a:lstStyle/>
            <a:p>
              <a:pPr algn="l" rtl="0">
                <a:defRPr sz="1000"/>
              </a:pPr>
              <a:r>
                <a:rPr lang="en-US" sz="1000" b="0" i="0" u="none" strike="noStrike" baseline="0">
                  <a:solidFill>
                    <a:srgbClr val="000000"/>
                  </a:solidFill>
                  <a:latin typeface="Arial"/>
                  <a:cs typeface="Arial"/>
                </a:rPr>
                <a:t>Side View</a:t>
              </a:r>
            </a:p>
          </xdr:txBody>
        </xdr:sp>
        <xdr:sp macro="" textlink="">
          <xdr:nvSpPr>
            <xdr:cNvPr id="19" name="Rectangle 37">
              <a:extLst>
                <a:ext uri="{FF2B5EF4-FFF2-40B4-BE49-F238E27FC236}">
                  <a16:creationId xmlns:a16="http://schemas.microsoft.com/office/drawing/2014/main" id="{00000000-0008-0000-0000-000013000000}"/>
                </a:ext>
              </a:extLst>
            </xdr:cNvPr>
            <xdr:cNvSpPr>
              <a:spLocks noChangeArrowheads="1"/>
            </xdr:cNvSpPr>
          </xdr:nvSpPr>
          <xdr:spPr bwMode="auto">
            <a:xfrm>
              <a:off x="779" y="204"/>
              <a:ext cx="8" cy="3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0" name="Rectangle 38">
              <a:extLst>
                <a:ext uri="{FF2B5EF4-FFF2-40B4-BE49-F238E27FC236}">
                  <a16:creationId xmlns:a16="http://schemas.microsoft.com/office/drawing/2014/main" id="{00000000-0008-0000-0000-000014000000}"/>
                </a:ext>
              </a:extLst>
            </xdr:cNvPr>
            <xdr:cNvSpPr>
              <a:spLocks noChangeArrowheads="1"/>
            </xdr:cNvSpPr>
          </xdr:nvSpPr>
          <xdr:spPr bwMode="auto">
            <a:xfrm>
              <a:off x="848" y="203"/>
              <a:ext cx="8" cy="3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1" name="Arc 41">
              <a:extLst>
                <a:ext uri="{FF2B5EF4-FFF2-40B4-BE49-F238E27FC236}">
                  <a16:creationId xmlns:a16="http://schemas.microsoft.com/office/drawing/2014/main" id="{00000000-0008-0000-0000-000015000000}"/>
                </a:ext>
              </a:extLst>
            </xdr:cNvPr>
            <xdr:cNvSpPr>
              <a:spLocks/>
            </xdr:cNvSpPr>
          </xdr:nvSpPr>
          <xdr:spPr bwMode="auto">
            <a:xfrm flipV="1">
              <a:off x="786" y="169"/>
              <a:ext cx="65" cy="43"/>
            </a:xfrm>
            <a:custGeom>
              <a:avLst/>
              <a:gdLst>
                <a:gd name="G0" fmla="+- 13415 0 0"/>
                <a:gd name="G1" fmla="+- 21600 0 0"/>
                <a:gd name="G2" fmla="+- 21600 0 0"/>
                <a:gd name="T0" fmla="*/ 0 w 27596"/>
                <a:gd name="T1" fmla="*/ 4671 h 21600"/>
                <a:gd name="T2" fmla="*/ 27596 w 27596"/>
                <a:gd name="T3" fmla="*/ 5307 h 21600"/>
                <a:gd name="T4" fmla="*/ 13415 w 27596"/>
                <a:gd name="T5" fmla="*/ 21600 h 21600"/>
              </a:gdLst>
              <a:ahLst/>
              <a:cxnLst>
                <a:cxn ang="0">
                  <a:pos x="T0" y="T1"/>
                </a:cxn>
                <a:cxn ang="0">
                  <a:pos x="T2" y="T3"/>
                </a:cxn>
                <a:cxn ang="0">
                  <a:pos x="T4" y="T5"/>
                </a:cxn>
              </a:cxnLst>
              <a:rect l="0" t="0" r="r" b="b"/>
              <a:pathLst>
                <a:path w="27596" h="21600" fill="none" extrusionOk="0">
                  <a:moveTo>
                    <a:pt x="-1" y="4670"/>
                  </a:moveTo>
                  <a:cubicBezTo>
                    <a:pt x="3817" y="1646"/>
                    <a:pt x="8544" y="0"/>
                    <a:pt x="13415" y="0"/>
                  </a:cubicBezTo>
                  <a:cubicBezTo>
                    <a:pt x="18627" y="0"/>
                    <a:pt x="23664" y="1884"/>
                    <a:pt x="27595" y="5307"/>
                  </a:cubicBezTo>
                </a:path>
                <a:path w="27596" h="21600" stroke="0" extrusionOk="0">
                  <a:moveTo>
                    <a:pt x="-1" y="4670"/>
                  </a:moveTo>
                  <a:cubicBezTo>
                    <a:pt x="3817" y="1646"/>
                    <a:pt x="8544" y="0"/>
                    <a:pt x="13415" y="0"/>
                  </a:cubicBezTo>
                  <a:cubicBezTo>
                    <a:pt x="18627" y="0"/>
                    <a:pt x="23664" y="1884"/>
                    <a:pt x="27595" y="5307"/>
                  </a:cubicBezTo>
                  <a:lnTo>
                    <a:pt x="13415" y="2160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5</xdr:col>
      <xdr:colOff>308348</xdr:colOff>
      <xdr:row>2</xdr:row>
      <xdr:rowOff>80010</xdr:rowOff>
    </xdr:to>
    <xdr:pic>
      <xdr:nvPicPr>
        <xdr:cNvPr id="2" name="Picture 16">
          <a:extLst>
            <a:ext uri="{FF2B5EF4-FFF2-40B4-BE49-F238E27FC236}">
              <a16:creationId xmlns:a16="http://schemas.microsoft.com/office/drawing/2014/main" id="{12BDD032-E34B-4D9B-99EB-1FA8C7750EF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288280" y="0"/>
          <a:ext cx="2091428" cy="4610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610622</xdr:colOff>
      <xdr:row>0</xdr:row>
      <xdr:rowOff>0</xdr:rowOff>
    </xdr:from>
    <xdr:to>
      <xdr:col>11</xdr:col>
      <xdr:colOff>315085</xdr:colOff>
      <xdr:row>2</xdr:row>
      <xdr:rowOff>87630</xdr:rowOff>
    </xdr:to>
    <xdr:pic>
      <xdr:nvPicPr>
        <xdr:cNvPr id="2" name="Picture 16">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468747" y="0"/>
          <a:ext cx="2180963"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2</xdr:row>
      <xdr:rowOff>450847</xdr:rowOff>
    </xdr:from>
    <xdr:to>
      <xdr:col>11</xdr:col>
      <xdr:colOff>200025</xdr:colOff>
      <xdr:row>35</xdr:row>
      <xdr:rowOff>28574</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28575" y="831847"/>
          <a:ext cx="10039350" cy="521652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latin typeface="Arial" panose="020B0604020202020204" pitchFamily="34" charset="0"/>
              <a:cs typeface="Arial" panose="020B0604020202020204" pitchFamily="34" charset="0"/>
            </a:rPr>
            <a:t>MODEL</a:t>
          </a:r>
        </a:p>
        <a:p>
          <a:r>
            <a:rPr lang="en-US" sz="900">
              <a:solidFill>
                <a:sysClr val="windowText" lastClr="000000"/>
              </a:solidFill>
              <a:latin typeface="Arial" panose="020B0604020202020204" pitchFamily="34" charset="0"/>
              <a:cs typeface="Arial" panose="020B0604020202020204" pitchFamily="34" charset="0"/>
            </a:rPr>
            <a:t>This calculator is based on Table 8.1, Case 1e and 2e of Roark's Formulas for Stress and Strain, 7th Edition by Warren Young and Richard G. Budynas published by McGraw-Hill in 2002. Case 1e is an elastic straight beam simply supported on</a:t>
          </a:r>
          <a:r>
            <a:rPr lang="en-US" sz="900" baseline="0">
              <a:solidFill>
                <a:sysClr val="windowText" lastClr="000000"/>
              </a:solidFill>
              <a:latin typeface="Arial" panose="020B0604020202020204" pitchFamily="34" charset="0"/>
              <a:cs typeface="Arial" panose="020B0604020202020204" pitchFamily="34" charset="0"/>
            </a:rPr>
            <a:t> each end with a concentrated load (W). This calculator is limited to a concentrated load applied at the center of the beam. Case 2e is an elastic straight beam simply supported on each end with a linear load (w in units of force/length)</a:t>
          </a:r>
          <a:r>
            <a:rPr lang="en-US" sz="900">
              <a:solidFill>
                <a:sysClr val="windowText" lastClr="000000"/>
              </a:solidFill>
              <a:latin typeface="Arial" panose="020B0604020202020204" pitchFamily="34" charset="0"/>
              <a:cs typeface="Arial" panose="020B0604020202020204" pitchFamily="34" charset="0"/>
            </a:rPr>
            <a:t>. This calculator</a:t>
          </a:r>
          <a:r>
            <a:rPr lang="en-US" sz="900" baseline="0">
              <a:solidFill>
                <a:sysClr val="windowText" lastClr="000000"/>
              </a:solidFill>
              <a:latin typeface="Arial" panose="020B0604020202020204" pitchFamily="34" charset="0"/>
              <a:cs typeface="Arial" panose="020B0604020202020204" pitchFamily="34" charset="0"/>
            </a:rPr>
            <a:t> is limited to the uniform load over the whole beam due to the weight of the acrylic. The deflection and stress are calculated by addition of Case 1e and Case 2e (superposition principle). In this case the m</a:t>
          </a:r>
          <a:r>
            <a:rPr lang="en-US" sz="900">
              <a:solidFill>
                <a:sysClr val="windowText" lastClr="000000"/>
              </a:solidFill>
              <a:latin typeface="Arial" panose="020B0604020202020204" pitchFamily="34" charset="0"/>
              <a:cs typeface="Arial" panose="020B0604020202020204" pitchFamily="34" charset="0"/>
            </a:rPr>
            <a:t>aximum stress (sigma) and deflection (y) are at the center of the beam. See Roark for more complicated</a:t>
          </a:r>
          <a:r>
            <a:rPr lang="en-US" sz="900" baseline="0">
              <a:solidFill>
                <a:sysClr val="windowText" lastClr="000000"/>
              </a:solidFill>
              <a:latin typeface="Arial" panose="020B0604020202020204" pitchFamily="34" charset="0"/>
              <a:cs typeface="Arial" panose="020B0604020202020204" pitchFamily="34" charset="0"/>
            </a:rPr>
            <a:t> loading scenarios.</a:t>
          </a:r>
        </a:p>
        <a:p>
          <a:endParaRPr lang="en-US" sz="900" baseline="0">
            <a:solidFill>
              <a:sysClr val="windowText" lastClr="000000"/>
            </a:solidFill>
            <a:latin typeface="Arial" panose="020B0604020202020204" pitchFamily="34" charset="0"/>
            <a:cs typeface="Arial" panose="020B0604020202020204" pitchFamily="34" charset="0"/>
          </a:endParaRPr>
        </a:p>
        <a:p>
          <a:r>
            <a:rPr lang="en-US" sz="900">
              <a:solidFill>
                <a:sysClr val="windowText" lastClr="000000"/>
              </a:solidFill>
              <a:latin typeface="Arial" panose="020B0604020202020204" pitchFamily="34" charset="0"/>
              <a:cs typeface="Arial" panose="020B0604020202020204" pitchFamily="34" charset="0"/>
            </a:rPr>
            <a:t>The beam width, b, and beam thickness, d, dictate</a:t>
          </a:r>
          <a:r>
            <a:rPr lang="en-US" sz="900" baseline="0">
              <a:solidFill>
                <a:sysClr val="windowText" lastClr="000000"/>
              </a:solidFill>
              <a:latin typeface="Arial" panose="020B0604020202020204" pitchFamily="34" charset="0"/>
              <a:cs typeface="Arial" panose="020B0604020202020204" pitchFamily="34" charset="0"/>
            </a:rPr>
            <a:t> the area moment of inertia, I, about the centroidal axis of the beam cross section.</a:t>
          </a:r>
          <a:r>
            <a:rPr lang="en-US" sz="900">
              <a:solidFill>
                <a:sysClr val="windowText" lastClr="000000"/>
              </a:solidFill>
              <a:latin typeface="Arial" panose="020B0604020202020204" pitchFamily="34" charset="0"/>
              <a:cs typeface="Arial" panose="020B0604020202020204" pitchFamily="34" charset="0"/>
            </a:rPr>
            <a:t> The Roark equations</a:t>
          </a:r>
          <a:r>
            <a:rPr lang="en-US" sz="900" baseline="0">
              <a:solidFill>
                <a:sysClr val="windowText" lastClr="000000"/>
              </a:solidFill>
              <a:latin typeface="Arial" panose="020B0604020202020204" pitchFamily="34" charset="0"/>
              <a:cs typeface="Arial" panose="020B0604020202020204" pitchFamily="34" charset="0"/>
            </a:rPr>
            <a:t> assume a minimum span, a, at least 8 times the beam thickness. For example, 2" thick acrylic should be analyzed at spans of 16" or more. (The calculator does not impose this restriction.) The equations also assume the beam width, b, is not great relative to the span, a. The calculator limits b &lt;= a. As b reaches and exceeds a, the beam stiffness increases; see Roark Section 8.11 for details. </a:t>
          </a:r>
          <a:endParaRPr lang="en-US" sz="900">
            <a:solidFill>
              <a:sysClr val="windowText" lastClr="000000"/>
            </a:solidFill>
            <a:latin typeface="Arial" panose="020B0604020202020204" pitchFamily="34" charset="0"/>
            <a:cs typeface="Arial" panose="020B0604020202020204" pitchFamily="34" charset="0"/>
          </a:endParaRPr>
        </a:p>
        <a:p>
          <a:endParaRPr lang="en-US" sz="900">
            <a:solidFill>
              <a:sysClr val="windowText" lastClr="000000"/>
            </a:solidFill>
            <a:latin typeface="Arial" panose="020B0604020202020204" pitchFamily="34" charset="0"/>
            <a:cs typeface="Arial" panose="020B0604020202020204" pitchFamily="34" charset="0"/>
          </a:endParaRPr>
        </a:p>
        <a:p>
          <a:r>
            <a:rPr lang="en-US" sz="900" b="1">
              <a:latin typeface="Arial" panose="020B0604020202020204" pitchFamily="34" charset="0"/>
              <a:cs typeface="Arial" panose="020B0604020202020204" pitchFamily="34" charset="0"/>
            </a:rPr>
            <a:t>FLEXURAL ELASTIC MODULUS (ASTM D790)</a:t>
          </a:r>
        </a:p>
        <a:p>
          <a:r>
            <a:rPr lang="en-US" sz="900" b="0">
              <a:latin typeface="Arial" panose="020B0604020202020204" pitchFamily="34" charset="0"/>
              <a:cs typeface="Arial" panose="020B0604020202020204" pitchFamily="34" charset="0"/>
            </a:rPr>
            <a:t>Extruded = 480,000 psi</a:t>
          </a:r>
        </a:p>
        <a:p>
          <a:r>
            <a:rPr lang="en-US" sz="900" b="0">
              <a:latin typeface="Arial" panose="020B0604020202020204" pitchFamily="34" charset="0"/>
              <a:cs typeface="Arial" panose="020B0604020202020204" pitchFamily="34" charset="0"/>
            </a:rPr>
            <a:t>Resist 45 = 370,000 psi</a:t>
          </a:r>
        </a:p>
        <a:p>
          <a:r>
            <a:rPr lang="en-US" sz="900" b="0">
              <a:latin typeface="Arial" panose="020B0604020202020204" pitchFamily="34" charset="0"/>
              <a:cs typeface="Arial" panose="020B0604020202020204" pitchFamily="34" charset="0"/>
            </a:rPr>
            <a:t>Resist 65 = 300,000 psi</a:t>
          </a:r>
        </a:p>
        <a:p>
          <a:r>
            <a:rPr lang="en-US" sz="900" b="0">
              <a:latin typeface="Arial" panose="020B0604020202020204" pitchFamily="34" charset="0"/>
              <a:cs typeface="Arial" panose="020B0604020202020204" pitchFamily="34" charset="0"/>
            </a:rPr>
            <a:t>Sign Grade = 300,000 psi </a:t>
          </a:r>
        </a:p>
        <a:p>
          <a:r>
            <a:rPr lang="en-US" sz="900" b="0">
              <a:latin typeface="Arial" panose="020B0604020202020204" pitchFamily="34" charset="0"/>
              <a:cs typeface="Arial" panose="020B0604020202020204" pitchFamily="34" charset="0"/>
            </a:rPr>
            <a:t>Cast = 475,000 psi.</a:t>
          </a:r>
        </a:p>
        <a:p>
          <a:endParaRPr lang="en-US" sz="900">
            <a:latin typeface="Arial" panose="020B0604020202020204" pitchFamily="34" charset="0"/>
            <a:cs typeface="Arial" panose="020B0604020202020204" pitchFamily="34" charset="0"/>
          </a:endParaRPr>
        </a:p>
        <a:p>
          <a:r>
            <a:rPr lang="en-US" sz="900" b="1">
              <a:latin typeface="Arial" panose="020B0604020202020204" pitchFamily="34" charset="0"/>
              <a:cs typeface="Arial" panose="020B0604020202020204" pitchFamily="34" charset="0"/>
            </a:rPr>
            <a:t>LIMITS</a:t>
          </a:r>
        </a:p>
        <a:p>
          <a:r>
            <a:rPr lang="en-US" sz="900">
              <a:latin typeface="Arial" panose="020B0604020202020204" pitchFamily="34" charset="0"/>
              <a:cs typeface="Arial" panose="020B0604020202020204" pitchFamily="34" charset="0"/>
            </a:rPr>
            <a:t>Maximum Allowable Stress:</a:t>
          </a:r>
        </a:p>
        <a:p>
          <a:r>
            <a:rPr lang="en-US" sz="900">
              <a:latin typeface="Arial" panose="020B0604020202020204" pitchFamily="34" charset="0"/>
              <a:cs typeface="Arial" panose="020B0604020202020204" pitchFamily="34" charset="0"/>
            </a:rPr>
            <a:t>  Extruded = 750 psi</a:t>
          </a:r>
        </a:p>
        <a:p>
          <a:r>
            <a:rPr lang="en-US" sz="900">
              <a:latin typeface="Arial" panose="020B0604020202020204" pitchFamily="34" charset="0"/>
              <a:cs typeface="Arial" panose="020B0604020202020204" pitchFamily="34" charset="0"/>
            </a:rPr>
            <a:t>  Resist 45 = 675 psi</a:t>
          </a:r>
        </a:p>
        <a:p>
          <a:r>
            <a:rPr lang="en-US" sz="900">
              <a:latin typeface="Arial" panose="020B0604020202020204" pitchFamily="34" charset="0"/>
              <a:cs typeface="Arial" panose="020B0604020202020204" pitchFamily="34" charset="0"/>
            </a:rPr>
            <a:t>  Resist 65 = 600 psi</a:t>
          </a:r>
        </a:p>
        <a:p>
          <a:r>
            <a:rPr lang="en-US" sz="900">
              <a:latin typeface="Arial" panose="020B0604020202020204" pitchFamily="34" charset="0"/>
              <a:cs typeface="Arial" panose="020B0604020202020204" pitchFamily="34" charset="0"/>
            </a:rPr>
            <a:t>  Sign Grade = 600 psi</a:t>
          </a:r>
        </a:p>
        <a:p>
          <a:r>
            <a:rPr lang="en-US" sz="900">
              <a:latin typeface="Arial" panose="020B0604020202020204" pitchFamily="34" charset="0"/>
              <a:cs typeface="Arial" panose="020B0604020202020204" pitchFamily="34" charset="0"/>
            </a:rPr>
            <a:t>  Cast = 1500 psi.</a:t>
          </a:r>
        </a:p>
        <a:p>
          <a:r>
            <a:rPr lang="en-US" sz="900">
              <a:latin typeface="Arial" panose="020B0604020202020204" pitchFamily="34" charset="0"/>
              <a:cs typeface="Arial" panose="020B0604020202020204" pitchFamily="34" charset="0"/>
            </a:rPr>
            <a:t>Note: Maximum allowable stress levels are much lower than the tensile yield stress of acrylic to prevent adverse long-term creep deflection,</a:t>
          </a:r>
          <a:r>
            <a:rPr lang="en-US" sz="900" baseline="0">
              <a:latin typeface="Arial" panose="020B0604020202020204" pitchFamily="34" charset="0"/>
              <a:cs typeface="Arial" panose="020B0604020202020204" pitchFamily="34" charset="0"/>
            </a:rPr>
            <a:t> </a:t>
          </a:r>
          <a:r>
            <a:rPr lang="en-US" sz="900">
              <a:latin typeface="Arial" panose="020B0604020202020204" pitchFamily="34" charset="0"/>
              <a:cs typeface="Arial" panose="020B0604020202020204" pitchFamily="34" charset="0"/>
            </a:rPr>
            <a:t>stress crazing and crack propagation.</a:t>
          </a:r>
        </a:p>
        <a:p>
          <a:endParaRPr lang="en-US" sz="900">
            <a:latin typeface="Arial" panose="020B0604020202020204" pitchFamily="34" charset="0"/>
            <a:cs typeface="Arial" panose="020B0604020202020204" pitchFamily="34" charset="0"/>
          </a:endParaRPr>
        </a:p>
        <a:p>
          <a:r>
            <a:rPr lang="en-US" sz="900">
              <a:latin typeface="Arial" panose="020B0604020202020204" pitchFamily="34" charset="0"/>
              <a:cs typeface="Arial" panose="020B0604020202020204" pitchFamily="34" charset="0"/>
            </a:rPr>
            <a:t>Deflection Limits:</a:t>
          </a:r>
        </a:p>
        <a:p>
          <a:r>
            <a:rPr lang="en-US" sz="900">
              <a:solidFill>
                <a:sysClr val="windowText" lastClr="000000"/>
              </a:solidFill>
              <a:latin typeface="Arial" panose="020B0604020202020204" pitchFamily="34" charset="0"/>
              <a:cs typeface="Arial" panose="020B0604020202020204" pitchFamily="34" charset="0"/>
            </a:rPr>
            <a:t>The calculator recommends a limit of a/144 o</a:t>
          </a:r>
          <a:r>
            <a:rPr lang="en-US" sz="900" baseline="0">
              <a:solidFill>
                <a:sysClr val="windowText" lastClr="000000"/>
              </a:solidFill>
              <a:latin typeface="Arial" panose="020B0604020202020204" pitchFamily="34" charset="0"/>
              <a:cs typeface="Arial" panose="020B0604020202020204" pitchFamily="34" charset="0"/>
            </a:rPr>
            <a:t>r 0.7% of span. This is based on a shelving standard in the Architectural Woodworking Standards. Consider a lower deflection limit for best visual appearance or critical applications. Higher deflection limits may be appropriate in certain applications. The calculator has a maximum deflection limit of 3 inches; r</a:t>
          </a:r>
          <a:r>
            <a:rPr lang="en-US" sz="900">
              <a:solidFill>
                <a:sysClr val="windowText" lastClr="000000"/>
              </a:solidFill>
              <a:latin typeface="Arial" panose="020B0604020202020204" pitchFamily="34" charset="0"/>
              <a:cs typeface="Arial" panose="020B0604020202020204" pitchFamily="34" charset="0"/>
            </a:rPr>
            <a:t>esults are not shown beyond this limit. </a:t>
          </a:r>
          <a:endParaRPr lang="en-US" sz="900" baseline="0">
            <a:latin typeface="Arial" panose="020B0604020202020204" pitchFamily="34" charset="0"/>
            <a:cs typeface="Arial" panose="020B0604020202020204" pitchFamily="34" charset="0"/>
          </a:endParaRPr>
        </a:p>
        <a:p>
          <a:endParaRPr lang="en-US" sz="900" baseline="0">
            <a:latin typeface="Arial" panose="020B0604020202020204" pitchFamily="34" charset="0"/>
            <a:cs typeface="Arial" panose="020B0604020202020204" pitchFamily="34" charset="0"/>
          </a:endParaRPr>
        </a:p>
        <a:p>
          <a:r>
            <a:rPr lang="en-US" sz="900" b="1" baseline="0">
              <a:latin typeface="Arial" panose="020B0604020202020204" pitchFamily="34" charset="0"/>
              <a:cs typeface="Arial" panose="020B0604020202020204" pitchFamily="34" charset="0"/>
            </a:rPr>
            <a:t>MAX LOAD</a:t>
          </a:r>
        </a:p>
        <a:p>
          <a:r>
            <a:rPr lang="en-US" sz="900" baseline="0">
              <a:latin typeface="Arial" panose="020B0604020202020204" pitchFamily="34" charset="0"/>
              <a:cs typeface="Arial" panose="020B0604020202020204" pitchFamily="34" charset="0"/>
            </a:rPr>
            <a:t>The maximum load for each thickness is the minimum value found by solving the deflection and stress equations for W. Note that the Architectural Woodworking Standards recommend a maximum load of 200 lb of shelving. Carefully evaluate loads above 200 lb.</a:t>
          </a:r>
          <a:endParaRPr lang="en-US" sz="900">
            <a:latin typeface="Arial" panose="020B0604020202020204" pitchFamily="34" charset="0"/>
            <a:cs typeface="Arial" panose="020B0604020202020204" pitchFamily="34" charset="0"/>
          </a:endParaRPr>
        </a:p>
        <a:p>
          <a:endParaRPr lang="en-US" sz="900">
            <a:latin typeface="Arial" panose="020B0604020202020204" pitchFamily="34" charset="0"/>
            <a:cs typeface="Arial" panose="020B0604020202020204" pitchFamily="34" charset="0"/>
          </a:endParaRPr>
        </a:p>
        <a:p>
          <a:r>
            <a:rPr lang="en-US" sz="900" b="1">
              <a:latin typeface="Arial" panose="020B0604020202020204" pitchFamily="34" charset="0"/>
              <a:cs typeface="Arial" panose="020B0604020202020204" pitchFamily="34" charset="0"/>
            </a:rPr>
            <a:t>Please call ACRYLITE® Technical Support at 207-490-4230 for help with the calculator or unique applications.</a:t>
          </a:r>
        </a:p>
      </xdr:txBody>
    </xdr:sp>
    <xdr:clientData/>
  </xdr:twoCellAnchor>
  <xdr:twoCellAnchor>
    <xdr:from>
      <xdr:col>7</xdr:col>
      <xdr:colOff>260158</xdr:colOff>
      <xdr:row>11</xdr:row>
      <xdr:rowOff>128268</xdr:rowOff>
    </xdr:from>
    <xdr:to>
      <xdr:col>10</xdr:col>
      <xdr:colOff>384810</xdr:colOff>
      <xdr:row>21</xdr:row>
      <xdr:rowOff>64770</xdr:rowOff>
    </xdr:to>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7765858" y="2261868"/>
              <a:ext cx="1896302" cy="1555752"/>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n-US" sz="1100" i="1">
                  <a:solidFill>
                    <a:sysClr val="windowText" lastClr="000000"/>
                  </a:solidFill>
                  <a:latin typeface="Cambria Math" panose="02040503050406030204" pitchFamily="18" charset="0"/>
                  <a:ea typeface="Cambria Math" panose="02040503050406030204" pitchFamily="18" charset="0"/>
                </a:rPr>
                <a:t>Formulas</a:t>
              </a:r>
              <a:r>
                <a:rPr lang="en-US" sz="1100" i="1" baseline="0">
                  <a:solidFill>
                    <a:sysClr val="windowText" lastClr="000000"/>
                  </a:solidFill>
                  <a:latin typeface="Cambria Math" panose="02040503050406030204" pitchFamily="18" charset="0"/>
                  <a:ea typeface="Cambria Math" panose="02040503050406030204" pitchFamily="18" charset="0"/>
                </a:rPr>
                <a:t> from Roark Table 8.1, Case 1e and Case 2e</a:t>
              </a:r>
              <a:endParaRPr lang="en-US" sz="1100" i="1">
                <a:solidFill>
                  <a:sysClr val="windowText" lastClr="000000"/>
                </a:solidFill>
                <a:latin typeface="Cambria Math" panose="02040503050406030204" pitchFamily="18" charset="0"/>
                <a:ea typeface="Cambria Math" panose="020405030504060302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US" sz="1100" i="1">
                        <a:solidFill>
                          <a:schemeClr val="tx1"/>
                        </a:solidFill>
                        <a:effectLst/>
                        <a:latin typeface="Cambria Math" panose="02040503050406030204" pitchFamily="18" charset="0"/>
                        <a:ea typeface="+mn-ea"/>
                        <a:cs typeface="+mn-cs"/>
                      </a:rPr>
                      <m:t>𝐼</m:t>
                    </m:r>
                    <m:r>
                      <a:rPr lang="en-US" sz="1100" i="1">
                        <a:solidFill>
                          <a:schemeClr val="tx1"/>
                        </a:solidFill>
                        <a:effectLst/>
                        <a:latin typeface="Cambria Math" panose="02040503050406030204" pitchFamily="18" charset="0"/>
                        <a:ea typeface="+mn-ea"/>
                        <a:cs typeface="+mn-cs"/>
                      </a:rPr>
                      <m:t>=</m:t>
                    </m:r>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1</m:t>
                        </m:r>
                      </m:num>
                      <m:den>
                        <m:r>
                          <a:rPr lang="en-US" sz="1100" i="1">
                            <a:solidFill>
                              <a:schemeClr val="tx1"/>
                            </a:solidFill>
                            <a:effectLst/>
                            <a:latin typeface="Cambria Math" panose="02040503050406030204" pitchFamily="18" charset="0"/>
                            <a:ea typeface="+mn-ea"/>
                            <a:cs typeface="+mn-cs"/>
                          </a:rPr>
                          <m:t>12</m:t>
                        </m:r>
                      </m:den>
                    </m:f>
                    <m:r>
                      <a:rPr lang="en-US" sz="1100" i="1">
                        <a:solidFill>
                          <a:schemeClr val="tx1"/>
                        </a:solidFill>
                        <a:effectLst/>
                        <a:latin typeface="Cambria Math" panose="02040503050406030204" pitchFamily="18" charset="0"/>
                        <a:ea typeface="+mn-ea"/>
                        <a:cs typeface="+mn-cs"/>
                      </a:rPr>
                      <m:t>𝑏</m:t>
                    </m:r>
                    <m:sSup>
                      <m:sSupPr>
                        <m:ctrlPr>
                          <a:rPr lang="en-US" sz="1100" i="1">
                            <a:solidFill>
                              <a:schemeClr val="tx1"/>
                            </a:solidFill>
                            <a:effectLst/>
                            <a:latin typeface="Cambria Math" panose="02040503050406030204" pitchFamily="18" charset="0"/>
                            <a:ea typeface="+mn-ea"/>
                            <a:cs typeface="+mn-cs"/>
                          </a:rPr>
                        </m:ctrlPr>
                      </m:sSupPr>
                      <m:e>
                        <m:r>
                          <a:rPr lang="en-US" sz="1100" i="1">
                            <a:solidFill>
                              <a:schemeClr val="tx1"/>
                            </a:solidFill>
                            <a:effectLst/>
                            <a:latin typeface="Cambria Math" panose="02040503050406030204" pitchFamily="18" charset="0"/>
                            <a:ea typeface="+mn-ea"/>
                            <a:cs typeface="+mn-cs"/>
                          </a:rPr>
                          <m:t>𝑑</m:t>
                        </m:r>
                      </m:e>
                      <m:sup>
                        <m:r>
                          <a:rPr lang="en-US" sz="1100" i="1">
                            <a:solidFill>
                              <a:schemeClr val="tx1"/>
                            </a:solidFill>
                            <a:effectLst/>
                            <a:latin typeface="Cambria Math" panose="02040503050406030204" pitchFamily="18" charset="0"/>
                            <a:ea typeface="+mn-ea"/>
                            <a:cs typeface="+mn-cs"/>
                          </a:rPr>
                          <m:t>3</m:t>
                        </m:r>
                      </m:sup>
                    </m:sSup>
                  </m:oMath>
                </m:oMathPara>
              </a14:m>
              <a:endParaRPr lang="en-US">
                <a:effectLst/>
              </a:endParaRPr>
            </a:p>
            <a:p>
              <a:endParaRPr lang="en-US" sz="1100" b="0" i="1">
                <a:solidFill>
                  <a:schemeClr val="tx1"/>
                </a:solidFill>
                <a:effectLst/>
                <a:latin typeface="+mn-lt"/>
                <a:ea typeface="+mn-ea"/>
                <a:cs typeface="+mn-cs"/>
              </a:endParaRPr>
            </a:p>
            <a:p>
              <a:pPr/>
              <a14:m>
                <m:oMathPara xmlns:m="http://schemas.openxmlformats.org/officeDocument/2006/math">
                  <m:oMathParaPr>
                    <m:jc m:val="centerGroup"/>
                  </m:oMathParaPr>
                  <m:oMath xmlns:m="http://schemas.openxmlformats.org/officeDocument/2006/math">
                    <m:r>
                      <a:rPr lang="en-US" sz="1100" b="0" i="1">
                        <a:solidFill>
                          <a:schemeClr val="tx1"/>
                        </a:solidFill>
                        <a:effectLst/>
                        <a:latin typeface="Cambria Math" panose="02040503050406030204" pitchFamily="18" charset="0"/>
                        <a:ea typeface="+mn-ea"/>
                        <a:cs typeface="+mn-cs"/>
                      </a:rPr>
                      <m:t>𝜎</m:t>
                    </m:r>
                    <m:r>
                      <a:rPr lang="en-US" sz="1100" b="0" i="1">
                        <a:solidFill>
                          <a:schemeClr val="tx1"/>
                        </a:solidFill>
                        <a:effectLst/>
                        <a:latin typeface="Cambria Math" panose="02040503050406030204" pitchFamily="18" charset="0"/>
                        <a:ea typeface="+mn-ea"/>
                        <a:cs typeface="+mn-cs"/>
                      </a:rPr>
                      <m:t>=</m:t>
                    </m:r>
                    <m:f>
                      <m:fPr>
                        <m:ctrlPr>
                          <a:rPr lang="en-US" sz="1100" b="0" i="1">
                            <a:solidFill>
                              <a:schemeClr val="tx1"/>
                            </a:solidFill>
                            <a:effectLst/>
                            <a:latin typeface="Cambria Math" panose="02040503050406030204" pitchFamily="18" charset="0"/>
                            <a:ea typeface="+mn-ea"/>
                            <a:cs typeface="+mn-cs"/>
                          </a:rPr>
                        </m:ctrlPr>
                      </m:fPr>
                      <m:num>
                        <m:r>
                          <a:rPr lang="en-US" sz="1100" b="0" i="1">
                            <a:solidFill>
                              <a:schemeClr val="tx1"/>
                            </a:solidFill>
                            <a:effectLst/>
                            <a:latin typeface="Cambria Math" panose="02040503050406030204" pitchFamily="18" charset="0"/>
                            <a:ea typeface="+mn-ea"/>
                            <a:cs typeface="+mn-cs"/>
                          </a:rPr>
                          <m:t>𝑊𝑎𝑑</m:t>
                        </m:r>
                      </m:num>
                      <m:den>
                        <m:r>
                          <a:rPr lang="en-US" sz="1100" b="0" i="1">
                            <a:solidFill>
                              <a:schemeClr val="tx1"/>
                            </a:solidFill>
                            <a:effectLst/>
                            <a:latin typeface="Cambria Math" panose="02040503050406030204" pitchFamily="18" charset="0"/>
                            <a:ea typeface="+mn-ea"/>
                            <a:cs typeface="+mn-cs"/>
                          </a:rPr>
                          <m:t>8</m:t>
                        </m:r>
                        <m:r>
                          <a:rPr lang="en-US" sz="1100" b="0" i="1">
                            <a:solidFill>
                              <a:schemeClr val="tx1"/>
                            </a:solidFill>
                            <a:effectLst/>
                            <a:latin typeface="Cambria Math" panose="02040503050406030204" pitchFamily="18" charset="0"/>
                            <a:ea typeface="+mn-ea"/>
                            <a:cs typeface="+mn-cs"/>
                          </a:rPr>
                          <m:t>𝐼</m:t>
                        </m:r>
                      </m:den>
                    </m:f>
                    <m:r>
                      <a:rPr lang="en-US" sz="1100" b="0" i="1">
                        <a:solidFill>
                          <a:schemeClr val="tx1"/>
                        </a:solidFill>
                        <a:effectLst/>
                        <a:latin typeface="Cambria Math" panose="02040503050406030204" pitchFamily="18" charset="0"/>
                        <a:ea typeface="+mn-ea"/>
                        <a:cs typeface="+mn-cs"/>
                      </a:rPr>
                      <m:t>+</m:t>
                    </m:r>
                    <m:f>
                      <m:fPr>
                        <m:ctrlPr>
                          <a:rPr lang="en-US" sz="1100" b="0" i="1">
                            <a:solidFill>
                              <a:schemeClr val="tx1"/>
                            </a:solidFill>
                            <a:effectLst/>
                            <a:latin typeface="Cambria Math" panose="02040503050406030204" pitchFamily="18" charset="0"/>
                            <a:ea typeface="+mn-ea"/>
                            <a:cs typeface="+mn-cs"/>
                          </a:rPr>
                        </m:ctrlPr>
                      </m:fPr>
                      <m:num>
                        <m:d>
                          <m:dPr>
                            <m:ctrlPr>
                              <a:rPr lang="en-US" sz="1100" b="0" i="1">
                                <a:solidFill>
                                  <a:schemeClr val="tx1"/>
                                </a:solidFill>
                                <a:effectLst/>
                                <a:latin typeface="Cambria Math" panose="02040503050406030204" pitchFamily="18" charset="0"/>
                                <a:ea typeface="+mn-ea"/>
                                <a:cs typeface="+mn-cs"/>
                              </a:rPr>
                            </m:ctrlPr>
                          </m:dPr>
                          <m:e>
                            <m:r>
                              <a:rPr lang="en-US" sz="1100" b="0" i="1">
                                <a:solidFill>
                                  <a:schemeClr val="tx1"/>
                                </a:solidFill>
                                <a:effectLst/>
                                <a:latin typeface="Cambria Math" panose="02040503050406030204" pitchFamily="18" charset="0"/>
                                <a:ea typeface="+mn-ea"/>
                                <a:cs typeface="+mn-cs"/>
                              </a:rPr>
                              <m:t>𝑤𝑎</m:t>
                            </m:r>
                          </m:e>
                        </m:d>
                        <m:r>
                          <a:rPr lang="en-US" sz="1100" b="0" i="1">
                            <a:solidFill>
                              <a:schemeClr val="tx1"/>
                            </a:solidFill>
                            <a:effectLst/>
                            <a:latin typeface="Cambria Math" panose="02040503050406030204" pitchFamily="18" charset="0"/>
                            <a:ea typeface="+mn-ea"/>
                            <a:cs typeface="+mn-cs"/>
                          </a:rPr>
                          <m:t>𝑎𝑑</m:t>
                        </m:r>
                      </m:num>
                      <m:den>
                        <m:r>
                          <a:rPr lang="en-US" sz="1100" b="0" i="1">
                            <a:solidFill>
                              <a:schemeClr val="tx1"/>
                            </a:solidFill>
                            <a:effectLst/>
                            <a:latin typeface="Cambria Math" panose="02040503050406030204" pitchFamily="18" charset="0"/>
                            <a:ea typeface="+mn-ea"/>
                            <a:cs typeface="+mn-cs"/>
                          </a:rPr>
                          <m:t>16</m:t>
                        </m:r>
                        <m:r>
                          <a:rPr lang="en-US" sz="1100" b="0" i="1">
                            <a:solidFill>
                              <a:schemeClr val="tx1"/>
                            </a:solidFill>
                            <a:effectLst/>
                            <a:latin typeface="Cambria Math" panose="02040503050406030204" pitchFamily="18" charset="0"/>
                            <a:ea typeface="+mn-ea"/>
                            <a:cs typeface="+mn-cs"/>
                          </a:rPr>
                          <m:t>𝐼</m:t>
                        </m:r>
                      </m:den>
                    </m:f>
                  </m:oMath>
                </m:oMathPara>
              </a14:m>
              <a:endParaRPr lang="en-US" sz="12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US" sz="1100" b="0" i="1">
                        <a:solidFill>
                          <a:schemeClr val="tx1"/>
                        </a:solidFill>
                        <a:effectLst/>
                        <a:latin typeface="Cambria Math" panose="02040503050406030204" pitchFamily="18" charset="0"/>
                        <a:ea typeface="+mn-ea"/>
                        <a:cs typeface="+mn-cs"/>
                      </a:rPr>
                      <m:t>𝑦</m:t>
                    </m:r>
                    <m:r>
                      <a:rPr lang="en-US" sz="1100" b="0" i="1">
                        <a:solidFill>
                          <a:schemeClr val="tx1"/>
                        </a:solidFill>
                        <a:effectLst/>
                        <a:latin typeface="Cambria Math" panose="02040503050406030204" pitchFamily="18" charset="0"/>
                        <a:ea typeface="+mn-ea"/>
                        <a:cs typeface="+mn-cs"/>
                      </a:rPr>
                      <m:t>=</m:t>
                    </m:r>
                    <m:f>
                      <m:fPr>
                        <m:ctrlPr>
                          <a:rPr lang="en-US" sz="1100" b="0" i="1">
                            <a:solidFill>
                              <a:schemeClr val="tx1"/>
                            </a:solidFill>
                            <a:effectLst/>
                            <a:latin typeface="Cambria Math" panose="02040503050406030204" pitchFamily="18" charset="0"/>
                            <a:ea typeface="+mn-ea"/>
                            <a:cs typeface="+mn-cs"/>
                          </a:rPr>
                        </m:ctrlPr>
                      </m:fPr>
                      <m:num>
                        <m:r>
                          <a:rPr lang="en-US" sz="1100" b="0" i="1">
                            <a:solidFill>
                              <a:schemeClr val="tx1"/>
                            </a:solidFill>
                            <a:effectLst/>
                            <a:latin typeface="Cambria Math" panose="02040503050406030204" pitchFamily="18" charset="0"/>
                            <a:ea typeface="+mn-ea"/>
                            <a:cs typeface="+mn-cs"/>
                          </a:rPr>
                          <m:t>𝑊</m:t>
                        </m:r>
                        <m:sSup>
                          <m:sSupPr>
                            <m:ctrlPr>
                              <a:rPr lang="en-US" sz="1100" b="0" i="1">
                                <a:solidFill>
                                  <a:schemeClr val="tx1"/>
                                </a:solidFill>
                                <a:effectLst/>
                                <a:latin typeface="Cambria Math" panose="02040503050406030204" pitchFamily="18" charset="0"/>
                                <a:ea typeface="+mn-ea"/>
                                <a:cs typeface="+mn-cs"/>
                              </a:rPr>
                            </m:ctrlPr>
                          </m:sSupPr>
                          <m:e>
                            <m:r>
                              <a:rPr lang="en-US" sz="1100" b="0" i="1">
                                <a:solidFill>
                                  <a:schemeClr val="tx1"/>
                                </a:solidFill>
                                <a:effectLst/>
                                <a:latin typeface="Cambria Math" panose="02040503050406030204" pitchFamily="18" charset="0"/>
                                <a:ea typeface="+mn-ea"/>
                                <a:cs typeface="+mn-cs"/>
                              </a:rPr>
                              <m:t>𝑎</m:t>
                            </m:r>
                          </m:e>
                          <m:sup>
                            <m:r>
                              <a:rPr lang="en-US" sz="1100" b="0" i="1">
                                <a:solidFill>
                                  <a:schemeClr val="tx1"/>
                                </a:solidFill>
                                <a:effectLst/>
                                <a:latin typeface="Cambria Math" panose="02040503050406030204" pitchFamily="18" charset="0"/>
                                <a:ea typeface="+mn-ea"/>
                                <a:cs typeface="+mn-cs"/>
                              </a:rPr>
                              <m:t>3</m:t>
                            </m:r>
                          </m:sup>
                        </m:sSup>
                      </m:num>
                      <m:den>
                        <m:r>
                          <a:rPr lang="en-US" sz="1100" b="0" i="1">
                            <a:solidFill>
                              <a:schemeClr val="tx1"/>
                            </a:solidFill>
                            <a:effectLst/>
                            <a:latin typeface="Cambria Math" panose="02040503050406030204" pitchFamily="18" charset="0"/>
                            <a:ea typeface="+mn-ea"/>
                            <a:cs typeface="+mn-cs"/>
                          </a:rPr>
                          <m:t>48</m:t>
                        </m:r>
                        <m:r>
                          <a:rPr lang="en-US" sz="1100" b="0" i="1">
                            <a:solidFill>
                              <a:schemeClr val="tx1"/>
                            </a:solidFill>
                            <a:effectLst/>
                            <a:latin typeface="Cambria Math" panose="02040503050406030204" pitchFamily="18" charset="0"/>
                            <a:ea typeface="+mn-ea"/>
                            <a:cs typeface="+mn-cs"/>
                          </a:rPr>
                          <m:t>𝐸𝐼</m:t>
                        </m:r>
                      </m:den>
                    </m:f>
                    <m:r>
                      <a:rPr lang="en-US" sz="1100" b="0" i="1">
                        <a:solidFill>
                          <a:schemeClr val="tx1"/>
                        </a:solidFill>
                        <a:effectLst/>
                        <a:latin typeface="Cambria Math" panose="02040503050406030204" pitchFamily="18" charset="0"/>
                        <a:ea typeface="+mn-ea"/>
                        <a:cs typeface="+mn-cs"/>
                      </a:rPr>
                      <m:t>+</m:t>
                    </m:r>
                    <m:f>
                      <m:fPr>
                        <m:ctrlPr>
                          <a:rPr lang="en-US" sz="1100" b="0" i="1">
                            <a:solidFill>
                              <a:schemeClr val="tx1"/>
                            </a:solidFill>
                            <a:effectLst/>
                            <a:latin typeface="Cambria Math" panose="02040503050406030204" pitchFamily="18" charset="0"/>
                            <a:ea typeface="+mn-ea"/>
                            <a:cs typeface="+mn-cs"/>
                          </a:rPr>
                        </m:ctrlPr>
                      </m:fPr>
                      <m:num>
                        <m:r>
                          <a:rPr lang="en-US" sz="1100" b="0" i="1">
                            <a:solidFill>
                              <a:schemeClr val="tx1"/>
                            </a:solidFill>
                            <a:effectLst/>
                            <a:latin typeface="Cambria Math" panose="02040503050406030204" pitchFamily="18" charset="0"/>
                            <a:ea typeface="+mn-ea"/>
                            <a:cs typeface="+mn-cs"/>
                          </a:rPr>
                          <m:t>5(</m:t>
                        </m:r>
                        <m:r>
                          <a:rPr lang="en-US" sz="1100" b="0" i="1">
                            <a:solidFill>
                              <a:schemeClr val="tx1"/>
                            </a:solidFill>
                            <a:effectLst/>
                            <a:latin typeface="Cambria Math" panose="02040503050406030204" pitchFamily="18" charset="0"/>
                            <a:ea typeface="+mn-ea"/>
                            <a:cs typeface="+mn-cs"/>
                          </a:rPr>
                          <m:t>𝑤𝑎</m:t>
                        </m:r>
                        <m:r>
                          <a:rPr lang="en-US" sz="1100" b="0" i="1">
                            <a:solidFill>
                              <a:schemeClr val="tx1"/>
                            </a:solidFill>
                            <a:effectLst/>
                            <a:latin typeface="Cambria Math" panose="02040503050406030204" pitchFamily="18" charset="0"/>
                            <a:ea typeface="+mn-ea"/>
                            <a:cs typeface="+mn-cs"/>
                          </a:rPr>
                          <m:t>)</m:t>
                        </m:r>
                        <m:sSup>
                          <m:sSupPr>
                            <m:ctrlPr>
                              <a:rPr lang="en-US" sz="1100" b="0" i="1">
                                <a:solidFill>
                                  <a:schemeClr val="tx1"/>
                                </a:solidFill>
                                <a:effectLst/>
                                <a:latin typeface="Cambria Math" panose="02040503050406030204" pitchFamily="18" charset="0"/>
                                <a:ea typeface="+mn-ea"/>
                                <a:cs typeface="+mn-cs"/>
                              </a:rPr>
                            </m:ctrlPr>
                          </m:sSupPr>
                          <m:e>
                            <m:r>
                              <a:rPr lang="en-US" sz="1100" b="0" i="1">
                                <a:solidFill>
                                  <a:schemeClr val="tx1"/>
                                </a:solidFill>
                                <a:effectLst/>
                                <a:latin typeface="Cambria Math" panose="02040503050406030204" pitchFamily="18" charset="0"/>
                                <a:ea typeface="+mn-ea"/>
                                <a:cs typeface="+mn-cs"/>
                              </a:rPr>
                              <m:t>𝑎</m:t>
                            </m:r>
                          </m:e>
                          <m:sup>
                            <m:r>
                              <a:rPr lang="en-US" sz="1100" b="0" i="1">
                                <a:solidFill>
                                  <a:schemeClr val="tx1"/>
                                </a:solidFill>
                                <a:effectLst/>
                                <a:latin typeface="Cambria Math" panose="02040503050406030204" pitchFamily="18" charset="0"/>
                                <a:ea typeface="+mn-ea"/>
                                <a:cs typeface="+mn-cs"/>
                              </a:rPr>
                              <m:t>3</m:t>
                            </m:r>
                          </m:sup>
                        </m:sSup>
                      </m:num>
                      <m:den>
                        <m:r>
                          <a:rPr lang="en-US" sz="1100" b="0" i="1">
                            <a:solidFill>
                              <a:schemeClr val="tx1"/>
                            </a:solidFill>
                            <a:effectLst/>
                            <a:latin typeface="Cambria Math" panose="02040503050406030204" pitchFamily="18" charset="0"/>
                            <a:ea typeface="+mn-ea"/>
                            <a:cs typeface="+mn-cs"/>
                          </a:rPr>
                          <m:t>384</m:t>
                        </m:r>
                        <m:r>
                          <a:rPr lang="en-US" sz="1100" b="0" i="1">
                            <a:solidFill>
                              <a:schemeClr val="tx1"/>
                            </a:solidFill>
                            <a:effectLst/>
                            <a:latin typeface="Cambria Math" panose="02040503050406030204" pitchFamily="18" charset="0"/>
                            <a:ea typeface="+mn-ea"/>
                            <a:cs typeface="+mn-cs"/>
                          </a:rPr>
                          <m:t>𝐸𝐼</m:t>
                        </m:r>
                      </m:den>
                    </m:f>
                  </m:oMath>
                </m:oMathPara>
              </a14:m>
              <a:endParaRPr lang="en-US" sz="1200">
                <a:effectLst/>
              </a:endParaRPr>
            </a:p>
            <a:p>
              <a:endParaRPr lang="en-US" sz="1200">
                <a:solidFill>
                  <a:sysClr val="windowText" lastClr="000000"/>
                </a:solidFill>
              </a:endParaRPr>
            </a:p>
          </xdr:txBody>
        </xdr:sp>
      </mc:Choice>
      <mc:Fallback xmlns="">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7765858" y="2261868"/>
              <a:ext cx="1896302" cy="1555752"/>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n-US" sz="1100" i="1">
                  <a:solidFill>
                    <a:sysClr val="windowText" lastClr="000000"/>
                  </a:solidFill>
                  <a:latin typeface="Cambria Math" panose="02040503050406030204" pitchFamily="18" charset="0"/>
                  <a:ea typeface="Cambria Math" panose="02040503050406030204" pitchFamily="18" charset="0"/>
                </a:rPr>
                <a:t>Formulas</a:t>
              </a:r>
              <a:r>
                <a:rPr lang="en-US" sz="1100" i="1" baseline="0">
                  <a:solidFill>
                    <a:sysClr val="windowText" lastClr="000000"/>
                  </a:solidFill>
                  <a:latin typeface="Cambria Math" panose="02040503050406030204" pitchFamily="18" charset="0"/>
                  <a:ea typeface="Cambria Math" panose="02040503050406030204" pitchFamily="18" charset="0"/>
                </a:rPr>
                <a:t> from Roark Table 8.1, Case 1e and Case 2e</a:t>
              </a:r>
              <a:endParaRPr lang="en-US" sz="1100" i="1">
                <a:solidFill>
                  <a:sysClr val="windowText" lastClr="000000"/>
                </a:solidFill>
                <a:latin typeface="Cambria Math" panose="02040503050406030204" pitchFamily="18" charset="0"/>
                <a:ea typeface="Cambria Math" panose="020405030504060302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i="0">
                  <a:solidFill>
                    <a:schemeClr val="tx1"/>
                  </a:solidFill>
                  <a:effectLst/>
                  <a:latin typeface="Cambria Math" panose="02040503050406030204" pitchFamily="18" charset="0"/>
                  <a:ea typeface="+mn-ea"/>
                  <a:cs typeface="+mn-cs"/>
                </a:rPr>
                <a:t>𝐼=1/12 𝑏𝑑^3</a:t>
              </a:r>
              <a:endParaRPr lang="en-US">
                <a:effectLst/>
              </a:endParaRPr>
            </a:p>
            <a:p>
              <a:endParaRPr lang="en-US" sz="1100" b="0" i="1">
                <a:solidFill>
                  <a:schemeClr val="tx1"/>
                </a:solidFill>
                <a:effectLst/>
                <a:latin typeface="+mn-lt"/>
                <a:ea typeface="+mn-ea"/>
                <a:cs typeface="+mn-cs"/>
              </a:endParaRPr>
            </a:p>
            <a:p>
              <a:pPr/>
              <a:r>
                <a:rPr lang="en-US" sz="1100" b="0" i="0">
                  <a:solidFill>
                    <a:schemeClr val="tx1"/>
                  </a:solidFill>
                  <a:effectLst/>
                  <a:latin typeface="Cambria Math" panose="02040503050406030204" pitchFamily="18" charset="0"/>
                  <a:ea typeface="+mn-ea"/>
                  <a:cs typeface="+mn-cs"/>
                </a:rPr>
                <a:t>𝜎=𝑊𝑎𝑑/8𝐼+(𝑤𝑎)𝑎𝑑/16𝐼</a:t>
              </a:r>
              <a:endParaRPr lang="en-US" sz="12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i="0">
                  <a:solidFill>
                    <a:schemeClr val="tx1"/>
                  </a:solidFill>
                  <a:effectLst/>
                  <a:latin typeface="Cambria Math" panose="02040503050406030204" pitchFamily="18" charset="0"/>
                  <a:ea typeface="+mn-ea"/>
                  <a:cs typeface="+mn-cs"/>
                </a:rPr>
                <a:t>𝑦=(𝑊𝑎^3)/48𝐸𝐼+(5(𝑤𝑎)𝑎^3)/384𝐸𝐼</a:t>
              </a:r>
              <a:endParaRPr lang="en-US" sz="1200">
                <a:effectLst/>
              </a:endParaRPr>
            </a:p>
            <a:p>
              <a:endParaRPr lang="en-US" sz="1200">
                <a:solidFill>
                  <a:sysClr val="windowText" lastClr="000000"/>
                </a:solidFill>
              </a:endParaRP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oneCellAnchor>
    <xdr:from>
      <xdr:col>1</xdr:col>
      <xdr:colOff>7620</xdr:colOff>
      <xdr:row>17</xdr:row>
      <xdr:rowOff>1</xdr:rowOff>
    </xdr:from>
    <xdr:ext cx="1371600" cy="427402"/>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E55626FF-8E6E-4C72-8FC7-AB36A6A79B1F}"/>
                </a:ext>
              </a:extLst>
            </xdr:cNvPr>
            <xdr:cNvSpPr txBox="1"/>
          </xdr:nvSpPr>
          <xdr:spPr>
            <a:xfrm>
              <a:off x="601980" y="3048001"/>
              <a:ext cx="1371600" cy="427402"/>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𝑦</m:t>
                    </m:r>
                    <m:r>
                      <a:rPr lang="en-US" sz="1100" b="0" i="1">
                        <a:latin typeface="Cambria Math" panose="02040503050406030204" pitchFamily="18" charset="0"/>
                      </a:rPr>
                      <m:t>=</m:t>
                    </m:r>
                    <m:f>
                      <m:fPr>
                        <m:ctrlPr>
                          <a:rPr lang="en-US" sz="1100" b="0" i="1">
                            <a:latin typeface="Cambria Math" panose="02040503050406030204" pitchFamily="18" charset="0"/>
                          </a:rPr>
                        </m:ctrlPr>
                      </m:fPr>
                      <m:num>
                        <m:r>
                          <a:rPr lang="en-US" sz="1100" b="0" i="1">
                            <a:latin typeface="Cambria Math" panose="02040503050406030204" pitchFamily="18" charset="0"/>
                          </a:rPr>
                          <m:t>𝑊</m:t>
                        </m:r>
                        <m:sSup>
                          <m:sSupPr>
                            <m:ctrlPr>
                              <a:rPr lang="en-US" sz="1100" b="0" i="1">
                                <a:latin typeface="Cambria Math" panose="02040503050406030204" pitchFamily="18" charset="0"/>
                              </a:rPr>
                            </m:ctrlPr>
                          </m:sSupPr>
                          <m:e>
                            <m:r>
                              <a:rPr lang="en-US" sz="1100" b="0" i="1">
                                <a:latin typeface="Cambria Math" panose="02040503050406030204" pitchFamily="18" charset="0"/>
                              </a:rPr>
                              <m:t>𝑎</m:t>
                            </m:r>
                          </m:e>
                          <m:sup>
                            <m:r>
                              <a:rPr lang="en-US" sz="1100" b="0" i="1">
                                <a:latin typeface="Cambria Math" panose="02040503050406030204" pitchFamily="18" charset="0"/>
                              </a:rPr>
                              <m:t>3</m:t>
                            </m:r>
                          </m:sup>
                        </m:sSup>
                      </m:num>
                      <m:den>
                        <m:r>
                          <a:rPr lang="en-US" sz="1100" b="0" i="1">
                            <a:latin typeface="Cambria Math" panose="02040503050406030204" pitchFamily="18" charset="0"/>
                          </a:rPr>
                          <m:t>48</m:t>
                        </m:r>
                        <m:r>
                          <a:rPr lang="en-US" sz="1100" b="0" i="1">
                            <a:latin typeface="Cambria Math" panose="02040503050406030204" pitchFamily="18" charset="0"/>
                          </a:rPr>
                          <m:t>𝐸𝐼</m:t>
                        </m:r>
                      </m:den>
                    </m:f>
                    <m:r>
                      <a:rPr lang="en-US" sz="1100" b="0" i="1">
                        <a:latin typeface="Cambria Math" panose="02040503050406030204" pitchFamily="18" charset="0"/>
                      </a:rPr>
                      <m:t>+</m:t>
                    </m:r>
                    <m:f>
                      <m:fPr>
                        <m:ctrlPr>
                          <a:rPr lang="en-US" sz="1100" b="0" i="1">
                            <a:latin typeface="Cambria Math" panose="02040503050406030204" pitchFamily="18" charset="0"/>
                          </a:rPr>
                        </m:ctrlPr>
                      </m:fPr>
                      <m:num>
                        <m:r>
                          <a:rPr lang="en-US" sz="1100" b="0" i="1">
                            <a:latin typeface="Cambria Math" panose="02040503050406030204" pitchFamily="18" charset="0"/>
                          </a:rPr>
                          <m:t>5(</m:t>
                        </m:r>
                        <m:r>
                          <a:rPr lang="en-US" sz="1100" b="0" i="1">
                            <a:latin typeface="Cambria Math" panose="02040503050406030204" pitchFamily="18" charset="0"/>
                          </a:rPr>
                          <m:t>𝑤𝑎</m:t>
                        </m:r>
                        <m:r>
                          <a:rPr lang="en-US" sz="1100" b="0" i="1">
                            <a:latin typeface="Cambria Math" panose="02040503050406030204" pitchFamily="18" charset="0"/>
                          </a:rPr>
                          <m:t>)</m:t>
                        </m:r>
                        <m:sSup>
                          <m:sSupPr>
                            <m:ctrlPr>
                              <a:rPr lang="en-US" sz="1100" b="0" i="1">
                                <a:latin typeface="Cambria Math" panose="02040503050406030204" pitchFamily="18" charset="0"/>
                              </a:rPr>
                            </m:ctrlPr>
                          </m:sSupPr>
                          <m:e>
                            <m:r>
                              <a:rPr lang="en-US" sz="1100" b="0" i="1">
                                <a:latin typeface="Cambria Math" panose="02040503050406030204" pitchFamily="18" charset="0"/>
                              </a:rPr>
                              <m:t>𝑎</m:t>
                            </m:r>
                          </m:e>
                          <m:sup>
                            <m:r>
                              <a:rPr lang="en-US" sz="1100" b="0" i="1">
                                <a:latin typeface="Cambria Math" panose="02040503050406030204" pitchFamily="18" charset="0"/>
                              </a:rPr>
                              <m:t>3</m:t>
                            </m:r>
                          </m:sup>
                        </m:sSup>
                      </m:num>
                      <m:den>
                        <m:r>
                          <a:rPr lang="en-US" sz="1100" b="0" i="1">
                            <a:latin typeface="Cambria Math" panose="02040503050406030204" pitchFamily="18" charset="0"/>
                          </a:rPr>
                          <m:t>384</m:t>
                        </m:r>
                        <m:r>
                          <a:rPr lang="en-US" sz="1100" b="0" i="1">
                            <a:latin typeface="Cambria Math" panose="02040503050406030204" pitchFamily="18" charset="0"/>
                          </a:rPr>
                          <m:t>𝐸𝐼</m:t>
                        </m:r>
                      </m:den>
                    </m:f>
                  </m:oMath>
                </m:oMathPara>
              </a14:m>
              <a:endParaRPr lang="en-US" sz="1100"/>
            </a:p>
          </xdr:txBody>
        </xdr:sp>
      </mc:Choice>
      <mc:Fallback xmlns="">
        <xdr:sp macro="" textlink="">
          <xdr:nvSpPr>
            <xdr:cNvPr id="2" name="TextBox 1">
              <a:extLst>
                <a:ext uri="{FF2B5EF4-FFF2-40B4-BE49-F238E27FC236}">
                  <a16:creationId xmlns:a16="http://schemas.microsoft.com/office/drawing/2014/main" id="{E55626FF-8E6E-4C72-8FC7-AB36A6A79B1F}"/>
                </a:ext>
              </a:extLst>
            </xdr:cNvPr>
            <xdr:cNvSpPr txBox="1"/>
          </xdr:nvSpPr>
          <xdr:spPr>
            <a:xfrm>
              <a:off x="601980" y="3048001"/>
              <a:ext cx="1371600" cy="427402"/>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n-US" sz="1100" b="0" i="0">
                  <a:latin typeface="Cambria Math" panose="02040503050406030204" pitchFamily="18" charset="0"/>
                </a:rPr>
                <a:t>𝑦=(𝑊𝑎^3)/48𝐸𝐼+(5(𝑤𝑎)𝑎^3)/384𝐸𝐼</a:t>
              </a:r>
              <a:endParaRPr lang="en-US" sz="1100"/>
            </a:p>
          </xdr:txBody>
        </xdr:sp>
      </mc:Fallback>
    </mc:AlternateContent>
    <xdr:clientData/>
  </xdr:oneCellAnchor>
  <xdr:twoCellAnchor editAs="oneCell">
    <xdr:from>
      <xdr:col>1</xdr:col>
      <xdr:colOff>22860</xdr:colOff>
      <xdr:row>13</xdr:row>
      <xdr:rowOff>60960</xdr:rowOff>
    </xdr:from>
    <xdr:to>
      <xdr:col>1</xdr:col>
      <xdr:colOff>891624</xdr:colOff>
      <xdr:row>15</xdr:row>
      <xdr:rowOff>134895</xdr:rowOff>
    </xdr:to>
    <mc:AlternateContent xmlns:mc="http://schemas.openxmlformats.org/markup-compatibility/2006" xmlns:a14="http://schemas.microsoft.com/office/drawing/2010/main">
      <mc:Choice Requires="a14">
        <xdr:sp macro="" textlink="">
          <xdr:nvSpPr>
            <xdr:cNvPr id="4" name="Object 11">
              <a:extLst>
                <a:ext uri="{63B3BB69-23CF-44E3-9099-C40C66FF867C}">
                  <a14:compatExt spid="_x0000_s5131"/>
                </a:ext>
                <a:ext uri="{FF2B5EF4-FFF2-40B4-BE49-F238E27FC236}">
                  <a16:creationId xmlns:a16="http://schemas.microsoft.com/office/drawing/2014/main" id="{00000000-0008-0000-0200-00000B140000}"/>
                </a:ext>
              </a:extLst>
            </xdr:cNvPr>
            <xdr:cNvSpPr txBox="1"/>
          </xdr:nvSpPr>
          <xdr:spPr>
            <a:xfrm>
              <a:off x="617220" y="2438400"/>
              <a:ext cx="868764" cy="409215"/>
            </a:xfrm>
            <a:prstGeom prst="rect">
              <a:avLst/>
            </a:prstGeom>
            <a:solidFill>
              <a:sysClr val="window" lastClr="FFFFFF"/>
            </a:solidFill>
            <a:ln>
              <a:solidFill>
                <a:schemeClr val="tx1"/>
              </a:solidFill>
            </a:ln>
          </xdr:spPr>
          <xdr:txBody>
            <a:bodyPr vertOverflow="clip" horzOverflow="clip" wrap="none">
              <a:spAutoFit/>
            </a:bodyPr>
            <a:lstStyle/>
            <a:p>
              <a:pPr/>
              <a14:m>
                <m:oMathPara xmlns:m="http://schemas.openxmlformats.org/officeDocument/2006/math">
                  <m:oMathParaPr>
                    <m:jc m:val="left"/>
                  </m:oMathParaPr>
                  <m:oMath xmlns:m="http://schemas.openxmlformats.org/officeDocument/2006/math">
                    <m:r>
                      <a:rPr lang="en-US" i="1">
                        <a:solidFill>
                          <a:srgbClr val="000000"/>
                        </a:solidFill>
                        <a:latin typeface="Cambria Math" panose="02040503050406030204" pitchFamily="18" charset="0"/>
                      </a:rPr>
                      <m:t>𝐼</m:t>
                    </m:r>
                    <m:r>
                      <a:rPr lang="en-US" i="1">
                        <a:solidFill>
                          <a:srgbClr val="000000"/>
                        </a:solidFill>
                        <a:latin typeface="Cambria Math" panose="02040503050406030204" pitchFamily="18" charset="0"/>
                      </a:rPr>
                      <m:t>=</m:t>
                    </m:r>
                    <m:f>
                      <m:fPr>
                        <m:ctrlPr>
                          <a:rPr lang="en-US" i="1">
                            <a:solidFill>
                              <a:srgbClr val="000000"/>
                            </a:solidFill>
                            <a:latin typeface="Cambria Math" panose="02040503050406030204" pitchFamily="18" charset="0"/>
                          </a:rPr>
                        </m:ctrlPr>
                      </m:fPr>
                      <m:num>
                        <m:r>
                          <a:rPr lang="en-US" i="1">
                            <a:solidFill>
                              <a:srgbClr val="000000"/>
                            </a:solidFill>
                            <a:latin typeface="Cambria Math" panose="02040503050406030204" pitchFamily="18" charset="0"/>
                          </a:rPr>
                          <m:t>1</m:t>
                        </m:r>
                      </m:num>
                      <m:den>
                        <m:r>
                          <a:rPr lang="en-US" i="1">
                            <a:solidFill>
                              <a:srgbClr val="000000"/>
                            </a:solidFill>
                            <a:latin typeface="Cambria Math" panose="02040503050406030204" pitchFamily="18" charset="0"/>
                          </a:rPr>
                          <m:t>12</m:t>
                        </m:r>
                      </m:den>
                    </m:f>
                    <m:r>
                      <a:rPr lang="en-US" i="1">
                        <a:solidFill>
                          <a:srgbClr val="000000"/>
                        </a:solidFill>
                        <a:latin typeface="Cambria Math" panose="02040503050406030204" pitchFamily="18" charset="0"/>
                      </a:rPr>
                      <m:t>𝑏</m:t>
                    </m:r>
                    <m:sSup>
                      <m:sSupPr>
                        <m:ctrlPr>
                          <a:rPr lang="en-US" i="1">
                            <a:solidFill>
                              <a:srgbClr val="000000"/>
                            </a:solidFill>
                            <a:latin typeface="Cambria Math" panose="02040503050406030204" pitchFamily="18" charset="0"/>
                          </a:rPr>
                        </m:ctrlPr>
                      </m:sSupPr>
                      <m:e>
                        <m:r>
                          <a:rPr lang="en-US" i="1">
                            <a:solidFill>
                              <a:srgbClr val="000000"/>
                            </a:solidFill>
                            <a:latin typeface="Cambria Math" panose="02040503050406030204" pitchFamily="18" charset="0"/>
                          </a:rPr>
                          <m:t>𝑑</m:t>
                        </m:r>
                      </m:e>
                      <m:sup>
                        <m:r>
                          <a:rPr lang="en-US" i="1">
                            <a:solidFill>
                              <a:srgbClr val="000000"/>
                            </a:solidFill>
                            <a:latin typeface="Cambria Math" panose="02040503050406030204" pitchFamily="18" charset="0"/>
                          </a:rPr>
                          <m:t>3</m:t>
                        </m:r>
                      </m:sup>
                    </m:sSup>
                  </m:oMath>
                </m:oMathPara>
              </a14:m>
              <a:endParaRPr lang="en-US"/>
            </a:p>
          </xdr:txBody>
        </xdr:sp>
      </mc:Choice>
      <mc:Fallback xmlns="">
        <xdr:sp macro="" textlink="">
          <xdr:nvSpPr>
            <xdr:cNvPr id="4" name="Object 11">
              <a:extLst>
                <a:ext uri="{63B3BB69-23CF-44E3-9099-C40C66FF867C}">
                  <a14:compatExt xmlns:a14="http://schemas.microsoft.com/office/drawing/2010/main" spid="_x0000_s5131"/>
                </a:ext>
                <a:ext uri="{FF2B5EF4-FFF2-40B4-BE49-F238E27FC236}">
                  <a16:creationId xmlns:a16="http://schemas.microsoft.com/office/drawing/2014/main" id="{00000000-0008-0000-0200-00000B140000}"/>
                </a:ext>
              </a:extLst>
            </xdr:cNvPr>
            <xdr:cNvSpPr txBox="1"/>
          </xdr:nvSpPr>
          <xdr:spPr>
            <a:xfrm>
              <a:off x="617220" y="2438400"/>
              <a:ext cx="868764" cy="409215"/>
            </a:xfrm>
            <a:prstGeom prst="rect">
              <a:avLst/>
            </a:prstGeom>
            <a:solidFill>
              <a:sysClr val="window" lastClr="FFFFFF"/>
            </a:solidFill>
            <a:ln>
              <a:solidFill>
                <a:schemeClr val="tx1"/>
              </a:solidFill>
            </a:ln>
          </xdr:spPr>
          <xdr:txBody>
            <a:bodyPr vertOverflow="clip" horzOverflow="clip" wrap="none">
              <a:spAutoFit/>
            </a:bodyPr>
            <a:lstStyle/>
            <a:p>
              <a:pPr/>
              <a:r>
                <a:rPr lang="en-US" i="0">
                  <a:solidFill>
                    <a:srgbClr val="000000"/>
                  </a:solidFill>
                  <a:latin typeface="Cambria Math" panose="02040503050406030204" pitchFamily="18" charset="0"/>
                </a:rPr>
                <a:t>𝐼=1/12 𝑏𝑑^3</a:t>
              </a:r>
              <a:endParaRPr lang="en-US"/>
            </a:p>
          </xdr:txBody>
        </xdr:sp>
      </mc:Fallback>
    </mc:AlternateContent>
    <xdr:clientData/>
  </xdr:twoCellAnchor>
  <xdr:oneCellAnchor>
    <xdr:from>
      <xdr:col>1</xdr:col>
      <xdr:colOff>0</xdr:colOff>
      <xdr:row>20</xdr:row>
      <xdr:rowOff>7620</xdr:rowOff>
    </xdr:from>
    <xdr:ext cx="1371600" cy="328551"/>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3746D6A0-B4CD-4544-BC81-CAC0BF2EA5AC}"/>
                </a:ext>
              </a:extLst>
            </xdr:cNvPr>
            <xdr:cNvSpPr txBox="1"/>
          </xdr:nvSpPr>
          <xdr:spPr>
            <a:xfrm>
              <a:off x="594360" y="3558540"/>
              <a:ext cx="1371600" cy="328551"/>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ea typeface="Cambria Math" panose="02040503050406030204" pitchFamily="18" charset="0"/>
                      </a:rPr>
                      <m:t>𝜎</m:t>
                    </m:r>
                    <m:r>
                      <a:rPr lang="en-US" sz="1100" b="0" i="1">
                        <a:latin typeface="Cambria Math" panose="02040503050406030204" pitchFamily="18" charset="0"/>
                      </a:rPr>
                      <m:t>=</m:t>
                    </m:r>
                    <m:f>
                      <m:fPr>
                        <m:ctrlPr>
                          <a:rPr lang="en-US" sz="1100" b="0" i="1">
                            <a:latin typeface="Cambria Math" panose="02040503050406030204" pitchFamily="18" charset="0"/>
                          </a:rPr>
                        </m:ctrlPr>
                      </m:fPr>
                      <m:num>
                        <m:r>
                          <a:rPr lang="en-US" sz="1100" b="0" i="1">
                            <a:latin typeface="Cambria Math" panose="02040503050406030204" pitchFamily="18" charset="0"/>
                          </a:rPr>
                          <m:t>𝑊𝑎𝑑</m:t>
                        </m:r>
                      </m:num>
                      <m:den>
                        <m:r>
                          <a:rPr lang="en-US" sz="1100" b="0" i="1">
                            <a:latin typeface="Cambria Math" panose="02040503050406030204" pitchFamily="18" charset="0"/>
                          </a:rPr>
                          <m:t>8</m:t>
                        </m:r>
                        <m:r>
                          <a:rPr lang="en-US" sz="1100" b="0" i="1">
                            <a:latin typeface="Cambria Math" panose="02040503050406030204" pitchFamily="18" charset="0"/>
                          </a:rPr>
                          <m:t>𝐼</m:t>
                        </m:r>
                      </m:den>
                    </m:f>
                    <m:r>
                      <a:rPr lang="en-US" sz="1100" b="0" i="1">
                        <a:latin typeface="Cambria Math" panose="02040503050406030204" pitchFamily="18" charset="0"/>
                      </a:rPr>
                      <m:t>+</m:t>
                    </m:r>
                    <m:f>
                      <m:fPr>
                        <m:ctrlPr>
                          <a:rPr lang="en-US" sz="1100" b="0" i="1">
                            <a:latin typeface="Cambria Math" panose="02040503050406030204" pitchFamily="18" charset="0"/>
                          </a:rPr>
                        </m:ctrlPr>
                      </m:fPr>
                      <m:num>
                        <m:d>
                          <m:dPr>
                            <m:ctrlPr>
                              <a:rPr lang="en-US" sz="1100" b="0" i="1">
                                <a:latin typeface="Cambria Math" panose="02040503050406030204" pitchFamily="18" charset="0"/>
                              </a:rPr>
                            </m:ctrlPr>
                          </m:dPr>
                          <m:e>
                            <m:r>
                              <a:rPr lang="en-US" sz="1100" b="0" i="1">
                                <a:latin typeface="Cambria Math" panose="02040503050406030204" pitchFamily="18" charset="0"/>
                              </a:rPr>
                              <m:t>𝑤𝑎</m:t>
                            </m:r>
                          </m:e>
                        </m:d>
                        <m:r>
                          <a:rPr lang="en-US" sz="1100" b="0" i="1">
                            <a:latin typeface="Cambria Math" panose="02040503050406030204" pitchFamily="18" charset="0"/>
                          </a:rPr>
                          <m:t>𝑎𝑑</m:t>
                        </m:r>
                      </m:num>
                      <m:den>
                        <m:r>
                          <a:rPr lang="en-US" sz="1100" b="0" i="1">
                            <a:latin typeface="Cambria Math" panose="02040503050406030204" pitchFamily="18" charset="0"/>
                          </a:rPr>
                          <m:t>16</m:t>
                        </m:r>
                        <m:r>
                          <a:rPr lang="en-US" sz="1100" b="0" i="1">
                            <a:latin typeface="Cambria Math" panose="02040503050406030204" pitchFamily="18" charset="0"/>
                          </a:rPr>
                          <m:t>𝐼</m:t>
                        </m:r>
                      </m:den>
                    </m:f>
                  </m:oMath>
                </m:oMathPara>
              </a14:m>
              <a:endParaRPr lang="en-US" sz="1100"/>
            </a:p>
          </xdr:txBody>
        </xdr:sp>
      </mc:Choice>
      <mc:Fallback xmlns="">
        <xdr:sp macro="" textlink="">
          <xdr:nvSpPr>
            <xdr:cNvPr id="7" name="TextBox 6">
              <a:extLst>
                <a:ext uri="{FF2B5EF4-FFF2-40B4-BE49-F238E27FC236}">
                  <a16:creationId xmlns:a16="http://schemas.microsoft.com/office/drawing/2014/main" id="{3746D6A0-B4CD-4544-BC81-CAC0BF2EA5AC}"/>
                </a:ext>
              </a:extLst>
            </xdr:cNvPr>
            <xdr:cNvSpPr txBox="1"/>
          </xdr:nvSpPr>
          <xdr:spPr>
            <a:xfrm>
              <a:off x="594360" y="3558540"/>
              <a:ext cx="1371600" cy="328551"/>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n-US" sz="1100" b="0" i="0">
                  <a:latin typeface="Cambria Math" panose="02040503050406030204" pitchFamily="18" charset="0"/>
                  <a:ea typeface="Cambria Math" panose="02040503050406030204" pitchFamily="18" charset="0"/>
                </a:rPr>
                <a:t>𝜎</a:t>
              </a:r>
              <a:r>
                <a:rPr lang="en-US" sz="1100" b="0" i="0">
                  <a:latin typeface="Cambria Math" panose="02040503050406030204" pitchFamily="18" charset="0"/>
                </a:rPr>
                <a:t>=𝑊𝑎𝑑/8𝐼+(𝑤𝑎)𝑎𝑑/16𝐼</a:t>
              </a:r>
              <a:endParaRPr lang="en-US" sz="1100"/>
            </a:p>
          </xdr:txBody>
        </xdr:sp>
      </mc:Fallback>
    </mc:AlternateContent>
    <xdr:clientData/>
  </xdr:oneCellAnchor>
  <xdr:oneCellAnchor>
    <xdr:from>
      <xdr:col>1</xdr:col>
      <xdr:colOff>1638300</xdr:colOff>
      <xdr:row>17</xdr:row>
      <xdr:rowOff>3809</xdr:rowOff>
    </xdr:from>
    <xdr:ext cx="1607820" cy="386324"/>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CF0AB16B-8512-4C75-84EF-F8FE1DA17489}"/>
                </a:ext>
              </a:extLst>
            </xdr:cNvPr>
            <xdr:cNvSpPr txBox="1"/>
          </xdr:nvSpPr>
          <xdr:spPr>
            <a:xfrm>
              <a:off x="2232660" y="3051809"/>
              <a:ext cx="1607820" cy="386324"/>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𝑊</m:t>
                    </m:r>
                    <m:r>
                      <a:rPr lang="en-US" sz="1100" b="0" i="1">
                        <a:latin typeface="Cambria Math" panose="02040503050406030204" pitchFamily="18" charset="0"/>
                      </a:rPr>
                      <m:t>=</m:t>
                    </m:r>
                    <m:d>
                      <m:dPr>
                        <m:begChr m:val="["/>
                        <m:endChr m:val="]"/>
                        <m:ctrlPr>
                          <a:rPr lang="en-US" sz="1100" b="0" i="1">
                            <a:latin typeface="Cambria Math" panose="02040503050406030204" pitchFamily="18" charset="0"/>
                          </a:rPr>
                        </m:ctrlPr>
                      </m:dPr>
                      <m:e>
                        <m:r>
                          <a:rPr lang="en-US" sz="1100" b="0" i="1">
                            <a:solidFill>
                              <a:schemeClr val="tx1"/>
                            </a:solidFill>
                            <a:effectLst/>
                            <a:latin typeface="Cambria Math" panose="02040503050406030204" pitchFamily="18" charset="0"/>
                            <a:ea typeface="+mn-ea"/>
                            <a:cs typeface="+mn-cs"/>
                          </a:rPr>
                          <m:t>𝑦</m:t>
                        </m:r>
                        <m:r>
                          <a:rPr lang="en-US" sz="1100" b="0" i="1">
                            <a:solidFill>
                              <a:schemeClr val="tx1"/>
                            </a:solidFill>
                            <a:effectLst/>
                            <a:latin typeface="Cambria Math" panose="02040503050406030204" pitchFamily="18" charset="0"/>
                            <a:ea typeface="+mn-ea"/>
                            <a:cs typeface="+mn-cs"/>
                          </a:rPr>
                          <m:t>−</m:t>
                        </m:r>
                        <m:f>
                          <m:fPr>
                            <m:ctrlPr>
                              <a:rPr lang="en-US" sz="1100" b="0" i="1">
                                <a:solidFill>
                                  <a:schemeClr val="tx1"/>
                                </a:solidFill>
                                <a:effectLst/>
                                <a:latin typeface="Cambria Math" panose="02040503050406030204" pitchFamily="18" charset="0"/>
                                <a:ea typeface="+mn-ea"/>
                                <a:cs typeface="+mn-cs"/>
                              </a:rPr>
                            </m:ctrlPr>
                          </m:fPr>
                          <m:num>
                            <m:r>
                              <a:rPr lang="en-US" sz="1100" b="0" i="1">
                                <a:solidFill>
                                  <a:schemeClr val="tx1"/>
                                </a:solidFill>
                                <a:effectLst/>
                                <a:latin typeface="Cambria Math" panose="02040503050406030204" pitchFamily="18" charset="0"/>
                                <a:ea typeface="+mn-ea"/>
                                <a:cs typeface="+mn-cs"/>
                              </a:rPr>
                              <m:t>5(</m:t>
                            </m:r>
                            <m:r>
                              <a:rPr lang="en-US" sz="1100" b="0" i="1">
                                <a:solidFill>
                                  <a:schemeClr val="tx1"/>
                                </a:solidFill>
                                <a:effectLst/>
                                <a:latin typeface="Cambria Math" panose="02040503050406030204" pitchFamily="18" charset="0"/>
                                <a:ea typeface="+mn-ea"/>
                                <a:cs typeface="+mn-cs"/>
                              </a:rPr>
                              <m:t>𝑤𝑎</m:t>
                            </m:r>
                            <m:r>
                              <a:rPr lang="en-US" sz="1100" b="0" i="1">
                                <a:solidFill>
                                  <a:schemeClr val="tx1"/>
                                </a:solidFill>
                                <a:effectLst/>
                                <a:latin typeface="Cambria Math" panose="02040503050406030204" pitchFamily="18" charset="0"/>
                                <a:ea typeface="+mn-ea"/>
                                <a:cs typeface="+mn-cs"/>
                              </a:rPr>
                              <m:t>)</m:t>
                            </m:r>
                            <m:sSup>
                              <m:sSupPr>
                                <m:ctrlPr>
                                  <a:rPr lang="en-US" sz="1100" b="0" i="1">
                                    <a:solidFill>
                                      <a:schemeClr val="tx1"/>
                                    </a:solidFill>
                                    <a:effectLst/>
                                    <a:latin typeface="Cambria Math" panose="02040503050406030204" pitchFamily="18" charset="0"/>
                                    <a:ea typeface="+mn-ea"/>
                                    <a:cs typeface="+mn-cs"/>
                                  </a:rPr>
                                </m:ctrlPr>
                              </m:sSupPr>
                              <m:e>
                                <m:r>
                                  <a:rPr lang="en-US" sz="1100" b="0" i="1">
                                    <a:solidFill>
                                      <a:schemeClr val="tx1"/>
                                    </a:solidFill>
                                    <a:effectLst/>
                                    <a:latin typeface="Cambria Math" panose="02040503050406030204" pitchFamily="18" charset="0"/>
                                    <a:ea typeface="+mn-ea"/>
                                    <a:cs typeface="+mn-cs"/>
                                  </a:rPr>
                                  <m:t>𝑎</m:t>
                                </m:r>
                              </m:e>
                              <m:sup>
                                <m:r>
                                  <a:rPr lang="en-US" sz="1100" b="0" i="1">
                                    <a:solidFill>
                                      <a:schemeClr val="tx1"/>
                                    </a:solidFill>
                                    <a:effectLst/>
                                    <a:latin typeface="Cambria Math" panose="02040503050406030204" pitchFamily="18" charset="0"/>
                                    <a:ea typeface="+mn-ea"/>
                                    <a:cs typeface="+mn-cs"/>
                                  </a:rPr>
                                  <m:t>3</m:t>
                                </m:r>
                              </m:sup>
                            </m:sSup>
                          </m:num>
                          <m:den>
                            <m:r>
                              <a:rPr lang="en-US" sz="1100" b="0" i="1">
                                <a:solidFill>
                                  <a:schemeClr val="tx1"/>
                                </a:solidFill>
                                <a:effectLst/>
                                <a:latin typeface="Cambria Math" panose="02040503050406030204" pitchFamily="18" charset="0"/>
                                <a:ea typeface="+mn-ea"/>
                                <a:cs typeface="+mn-cs"/>
                              </a:rPr>
                              <m:t>384</m:t>
                            </m:r>
                            <m:r>
                              <a:rPr lang="en-US" sz="1100" b="0" i="1">
                                <a:solidFill>
                                  <a:schemeClr val="tx1"/>
                                </a:solidFill>
                                <a:effectLst/>
                                <a:latin typeface="Cambria Math" panose="02040503050406030204" pitchFamily="18" charset="0"/>
                                <a:ea typeface="+mn-ea"/>
                                <a:cs typeface="+mn-cs"/>
                              </a:rPr>
                              <m:t>𝐸𝐼</m:t>
                            </m:r>
                          </m:den>
                        </m:f>
                      </m:e>
                    </m:d>
                    <m:f>
                      <m:fPr>
                        <m:ctrlPr>
                          <a:rPr lang="en-US" sz="1100" b="0" i="1">
                            <a:latin typeface="Cambria Math" panose="02040503050406030204" pitchFamily="18" charset="0"/>
                          </a:rPr>
                        </m:ctrlPr>
                      </m:fPr>
                      <m:num>
                        <m:r>
                          <a:rPr lang="en-US" sz="1100" b="0" i="1">
                            <a:latin typeface="Cambria Math" panose="02040503050406030204" pitchFamily="18" charset="0"/>
                          </a:rPr>
                          <m:t>48</m:t>
                        </m:r>
                        <m:r>
                          <a:rPr lang="en-US" sz="1100" b="0" i="1">
                            <a:latin typeface="Cambria Math" panose="02040503050406030204" pitchFamily="18" charset="0"/>
                          </a:rPr>
                          <m:t>𝐸𝐼</m:t>
                        </m:r>
                      </m:num>
                      <m:den>
                        <m:sSup>
                          <m:sSupPr>
                            <m:ctrlPr>
                              <a:rPr lang="en-US" sz="1100" b="0" i="1">
                                <a:latin typeface="Cambria Math" panose="02040503050406030204" pitchFamily="18" charset="0"/>
                              </a:rPr>
                            </m:ctrlPr>
                          </m:sSupPr>
                          <m:e>
                            <m:r>
                              <a:rPr lang="en-US" sz="1100" b="0" i="1">
                                <a:latin typeface="Cambria Math" panose="02040503050406030204" pitchFamily="18" charset="0"/>
                              </a:rPr>
                              <m:t>𝑎</m:t>
                            </m:r>
                          </m:e>
                          <m:sup>
                            <m:r>
                              <a:rPr lang="en-US" sz="1100" b="0" i="1">
                                <a:latin typeface="Cambria Math" panose="02040503050406030204" pitchFamily="18" charset="0"/>
                              </a:rPr>
                              <m:t>3</m:t>
                            </m:r>
                          </m:sup>
                        </m:sSup>
                      </m:den>
                    </m:f>
                  </m:oMath>
                </m:oMathPara>
              </a14:m>
              <a:endParaRPr lang="en-US" sz="1100"/>
            </a:p>
          </xdr:txBody>
        </xdr:sp>
      </mc:Choice>
      <mc:Fallback xmlns="">
        <xdr:sp macro="" textlink="">
          <xdr:nvSpPr>
            <xdr:cNvPr id="8" name="TextBox 7">
              <a:extLst>
                <a:ext uri="{FF2B5EF4-FFF2-40B4-BE49-F238E27FC236}">
                  <a16:creationId xmlns:a16="http://schemas.microsoft.com/office/drawing/2014/main" id="{CF0AB16B-8512-4C75-84EF-F8FE1DA17489}"/>
                </a:ext>
              </a:extLst>
            </xdr:cNvPr>
            <xdr:cNvSpPr txBox="1"/>
          </xdr:nvSpPr>
          <xdr:spPr>
            <a:xfrm>
              <a:off x="2232660" y="3051809"/>
              <a:ext cx="1607820" cy="386324"/>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n-US" sz="1100" b="0" i="0">
                  <a:latin typeface="Cambria Math" panose="02040503050406030204" pitchFamily="18" charset="0"/>
                </a:rPr>
                <a:t>𝑊=[</a:t>
              </a:r>
              <a:r>
                <a:rPr lang="en-US" sz="1100" b="0" i="0">
                  <a:solidFill>
                    <a:schemeClr val="tx1"/>
                  </a:solidFill>
                  <a:effectLst/>
                  <a:latin typeface="+mn-lt"/>
                  <a:ea typeface="+mn-ea"/>
                  <a:cs typeface="+mn-cs"/>
                </a:rPr>
                <a:t>𝑦−(5(𝑤𝑎)𝑎^3)/384𝐸𝐼</a:t>
              </a:r>
              <a:r>
                <a:rPr lang="en-US" sz="1100" b="0" i="0">
                  <a:solidFill>
                    <a:schemeClr val="tx1"/>
                  </a:solidFill>
                  <a:effectLst/>
                  <a:latin typeface="Cambria Math" panose="02040503050406030204" pitchFamily="18" charset="0"/>
                  <a:ea typeface="+mn-ea"/>
                  <a:cs typeface="+mn-cs"/>
                </a:rPr>
                <a:t>] </a:t>
              </a:r>
              <a:r>
                <a:rPr lang="en-US" sz="1100" b="0" i="0">
                  <a:latin typeface="Cambria Math" panose="02040503050406030204" pitchFamily="18" charset="0"/>
                </a:rPr>
                <a:t> 48𝐸𝐼/𝑎^3 </a:t>
              </a:r>
              <a:endParaRPr lang="en-US" sz="1100"/>
            </a:p>
          </xdr:txBody>
        </xdr:sp>
      </mc:Fallback>
    </mc:AlternateContent>
    <xdr:clientData/>
  </xdr:oneCellAnchor>
  <xdr:oneCellAnchor>
    <xdr:from>
      <xdr:col>1</xdr:col>
      <xdr:colOff>1714500</xdr:colOff>
      <xdr:row>20</xdr:row>
      <xdr:rowOff>7620</xdr:rowOff>
    </xdr:from>
    <xdr:ext cx="1371600" cy="376706"/>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40CC8A1F-2FA2-4D36-9B2F-38138CF136D6}"/>
                </a:ext>
              </a:extLst>
            </xdr:cNvPr>
            <xdr:cNvSpPr txBox="1"/>
          </xdr:nvSpPr>
          <xdr:spPr>
            <a:xfrm>
              <a:off x="2308860" y="3558540"/>
              <a:ext cx="1371600" cy="376706"/>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ea typeface="Cambria Math" panose="02040503050406030204" pitchFamily="18" charset="0"/>
                      </a:rPr>
                      <m:t>𝑊</m:t>
                    </m:r>
                    <m:r>
                      <a:rPr lang="en-US" sz="1100" b="0" i="1">
                        <a:latin typeface="Cambria Math" panose="02040503050406030204" pitchFamily="18" charset="0"/>
                      </a:rPr>
                      <m:t>=</m:t>
                    </m:r>
                    <m:d>
                      <m:dPr>
                        <m:begChr m:val="["/>
                        <m:endChr m:val="]"/>
                        <m:ctrlPr>
                          <a:rPr lang="en-US" sz="1100" b="0" i="1">
                            <a:latin typeface="Cambria Math" panose="02040503050406030204" pitchFamily="18" charset="0"/>
                          </a:rPr>
                        </m:ctrlPr>
                      </m:dPr>
                      <m:e>
                        <m:r>
                          <a:rPr lang="en-US" sz="1100" b="0" i="1">
                            <a:solidFill>
                              <a:schemeClr val="tx1"/>
                            </a:solidFill>
                            <a:effectLst/>
                            <a:latin typeface="Cambria Math" panose="02040503050406030204" pitchFamily="18" charset="0"/>
                            <a:ea typeface="+mn-ea"/>
                            <a:cs typeface="+mn-cs"/>
                          </a:rPr>
                          <m:t>𝜎</m:t>
                        </m:r>
                        <m:r>
                          <a:rPr lang="en-US" sz="1100" b="0" i="1">
                            <a:solidFill>
                              <a:schemeClr val="tx1"/>
                            </a:solidFill>
                            <a:effectLst/>
                            <a:latin typeface="Cambria Math" panose="02040503050406030204" pitchFamily="18" charset="0"/>
                            <a:ea typeface="+mn-ea"/>
                            <a:cs typeface="+mn-cs"/>
                          </a:rPr>
                          <m:t>−</m:t>
                        </m:r>
                        <m:f>
                          <m:fPr>
                            <m:ctrlPr>
                              <a:rPr lang="en-US" sz="1100" b="0" i="1">
                                <a:solidFill>
                                  <a:schemeClr val="tx1"/>
                                </a:solidFill>
                                <a:effectLst/>
                                <a:latin typeface="Cambria Math" panose="02040503050406030204" pitchFamily="18" charset="0"/>
                                <a:ea typeface="+mn-ea"/>
                                <a:cs typeface="+mn-cs"/>
                              </a:rPr>
                            </m:ctrlPr>
                          </m:fPr>
                          <m:num>
                            <m:d>
                              <m:dPr>
                                <m:ctrlPr>
                                  <a:rPr lang="en-US" sz="1100" b="0" i="1">
                                    <a:solidFill>
                                      <a:schemeClr val="tx1"/>
                                    </a:solidFill>
                                    <a:effectLst/>
                                    <a:latin typeface="Cambria Math" panose="02040503050406030204" pitchFamily="18" charset="0"/>
                                    <a:ea typeface="+mn-ea"/>
                                    <a:cs typeface="+mn-cs"/>
                                  </a:rPr>
                                </m:ctrlPr>
                              </m:dPr>
                              <m:e>
                                <m:r>
                                  <a:rPr lang="en-US" sz="1100" b="0" i="1">
                                    <a:solidFill>
                                      <a:schemeClr val="tx1"/>
                                    </a:solidFill>
                                    <a:effectLst/>
                                    <a:latin typeface="Cambria Math" panose="02040503050406030204" pitchFamily="18" charset="0"/>
                                    <a:ea typeface="+mn-ea"/>
                                    <a:cs typeface="+mn-cs"/>
                                  </a:rPr>
                                  <m:t>𝑤𝑎</m:t>
                                </m:r>
                              </m:e>
                            </m:d>
                            <m:r>
                              <a:rPr lang="en-US" sz="1100" b="0" i="1">
                                <a:solidFill>
                                  <a:schemeClr val="tx1"/>
                                </a:solidFill>
                                <a:effectLst/>
                                <a:latin typeface="Cambria Math" panose="02040503050406030204" pitchFamily="18" charset="0"/>
                                <a:ea typeface="+mn-ea"/>
                                <a:cs typeface="+mn-cs"/>
                              </a:rPr>
                              <m:t>𝑎𝑑</m:t>
                            </m:r>
                          </m:num>
                          <m:den>
                            <m:r>
                              <a:rPr lang="en-US" sz="1100" b="0" i="1">
                                <a:solidFill>
                                  <a:schemeClr val="tx1"/>
                                </a:solidFill>
                                <a:effectLst/>
                                <a:latin typeface="Cambria Math" panose="02040503050406030204" pitchFamily="18" charset="0"/>
                                <a:ea typeface="+mn-ea"/>
                                <a:cs typeface="+mn-cs"/>
                              </a:rPr>
                              <m:t>16</m:t>
                            </m:r>
                            <m:r>
                              <a:rPr lang="en-US" sz="1100" b="0" i="1">
                                <a:solidFill>
                                  <a:schemeClr val="tx1"/>
                                </a:solidFill>
                                <a:effectLst/>
                                <a:latin typeface="Cambria Math" panose="02040503050406030204" pitchFamily="18" charset="0"/>
                                <a:ea typeface="+mn-ea"/>
                                <a:cs typeface="+mn-cs"/>
                              </a:rPr>
                              <m:t>𝐼</m:t>
                            </m:r>
                          </m:den>
                        </m:f>
                      </m:e>
                    </m:d>
                    <m:f>
                      <m:fPr>
                        <m:ctrlPr>
                          <a:rPr lang="en-US" sz="1100" b="0" i="1">
                            <a:latin typeface="Cambria Math" panose="02040503050406030204" pitchFamily="18" charset="0"/>
                          </a:rPr>
                        </m:ctrlPr>
                      </m:fPr>
                      <m:num>
                        <m:r>
                          <a:rPr lang="en-US" sz="1100" b="0" i="1">
                            <a:latin typeface="Cambria Math" panose="02040503050406030204" pitchFamily="18" charset="0"/>
                          </a:rPr>
                          <m:t>8</m:t>
                        </m:r>
                        <m:r>
                          <a:rPr lang="en-US" sz="1100" b="0" i="1">
                            <a:latin typeface="Cambria Math" panose="02040503050406030204" pitchFamily="18" charset="0"/>
                          </a:rPr>
                          <m:t>𝐼</m:t>
                        </m:r>
                      </m:num>
                      <m:den>
                        <m:r>
                          <a:rPr lang="en-US" sz="1100" b="0" i="1">
                            <a:latin typeface="Cambria Math" panose="02040503050406030204" pitchFamily="18" charset="0"/>
                          </a:rPr>
                          <m:t>𝑎𝑑</m:t>
                        </m:r>
                      </m:den>
                    </m:f>
                  </m:oMath>
                </m:oMathPara>
              </a14:m>
              <a:endParaRPr lang="en-US" sz="1100"/>
            </a:p>
          </xdr:txBody>
        </xdr:sp>
      </mc:Choice>
      <mc:Fallback xmlns="">
        <xdr:sp macro="" textlink="">
          <xdr:nvSpPr>
            <xdr:cNvPr id="9" name="TextBox 8">
              <a:extLst>
                <a:ext uri="{FF2B5EF4-FFF2-40B4-BE49-F238E27FC236}">
                  <a16:creationId xmlns:a16="http://schemas.microsoft.com/office/drawing/2014/main" id="{40CC8A1F-2FA2-4D36-9B2F-38138CF136D6}"/>
                </a:ext>
              </a:extLst>
            </xdr:cNvPr>
            <xdr:cNvSpPr txBox="1"/>
          </xdr:nvSpPr>
          <xdr:spPr>
            <a:xfrm>
              <a:off x="2308860" y="3558540"/>
              <a:ext cx="1371600" cy="376706"/>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n-US" sz="1100" b="0" i="0">
                  <a:latin typeface="Cambria Math" panose="02040503050406030204" pitchFamily="18" charset="0"/>
                  <a:ea typeface="Cambria Math" panose="02040503050406030204" pitchFamily="18" charset="0"/>
                </a:rPr>
                <a:t>𝑊</a:t>
              </a:r>
              <a:r>
                <a:rPr lang="en-US" sz="1100" b="0" i="0">
                  <a:latin typeface="Cambria Math" panose="02040503050406030204" pitchFamily="18" charset="0"/>
                </a:rPr>
                <a:t>=[</a:t>
              </a:r>
              <a:r>
                <a:rPr lang="en-US" sz="1100" b="0" i="0">
                  <a:solidFill>
                    <a:schemeClr val="tx1"/>
                  </a:solidFill>
                  <a:effectLst/>
                  <a:latin typeface="+mn-lt"/>
                  <a:ea typeface="+mn-ea"/>
                  <a:cs typeface="+mn-cs"/>
                </a:rPr>
                <a:t>𝜎</a:t>
              </a:r>
              <a:r>
                <a:rPr lang="en-US" sz="1100" b="0" i="0">
                  <a:solidFill>
                    <a:schemeClr val="tx1"/>
                  </a:solidFill>
                  <a:effectLst/>
                  <a:latin typeface="Cambria Math" panose="02040503050406030204" pitchFamily="18" charset="0"/>
                  <a:ea typeface="+mn-ea"/>
                  <a:cs typeface="+mn-cs"/>
                </a:rPr>
                <a:t>−</a:t>
              </a:r>
              <a:r>
                <a:rPr lang="en-US" sz="1100" b="0" i="0">
                  <a:solidFill>
                    <a:schemeClr val="tx1"/>
                  </a:solidFill>
                  <a:effectLst/>
                  <a:latin typeface="+mn-lt"/>
                  <a:ea typeface="+mn-ea"/>
                  <a:cs typeface="+mn-cs"/>
                </a:rPr>
                <a:t>(𝑤𝑎)𝑎𝑑/16𝐼</a:t>
              </a:r>
              <a:r>
                <a:rPr lang="en-US" sz="1100" b="0" i="0">
                  <a:solidFill>
                    <a:schemeClr val="tx1"/>
                  </a:solidFill>
                  <a:effectLst/>
                  <a:latin typeface="Cambria Math" panose="02040503050406030204" pitchFamily="18" charset="0"/>
                  <a:ea typeface="+mn-ea"/>
                  <a:cs typeface="+mn-cs"/>
                </a:rPr>
                <a:t>] </a:t>
              </a:r>
              <a:r>
                <a:rPr lang="en-US" sz="1100" b="0" i="0">
                  <a:latin typeface="Cambria Math" panose="02040503050406030204" pitchFamily="18" charset="0"/>
                </a:rPr>
                <a:t> 8𝐼/𝑎𝑑</a:t>
              </a:r>
              <a:endParaRPr lang="en-US" sz="1100"/>
            </a:p>
          </xdr:txBody>
        </xdr:sp>
      </mc:Fallback>
    </mc:AlternateContent>
    <xdr:clientData/>
  </xdr:oneCellAnchor>
  <xdr:twoCellAnchor>
    <xdr:from>
      <xdr:col>0</xdr:col>
      <xdr:colOff>586740</xdr:colOff>
      <xdr:row>22</xdr:row>
      <xdr:rowOff>152400</xdr:rowOff>
    </xdr:from>
    <xdr:to>
      <xdr:col>2</xdr:col>
      <xdr:colOff>487680</xdr:colOff>
      <xdr:row>39</xdr:row>
      <xdr:rowOff>68580</xdr:rowOff>
    </xdr:to>
    <xdr:sp macro="" textlink="">
      <xdr:nvSpPr>
        <xdr:cNvPr id="3" name="TextBox 2">
          <a:extLst>
            <a:ext uri="{FF2B5EF4-FFF2-40B4-BE49-F238E27FC236}">
              <a16:creationId xmlns:a16="http://schemas.microsoft.com/office/drawing/2014/main" id="{441E3B11-9AD8-4497-8678-0919A12DA290}"/>
            </a:ext>
          </a:extLst>
        </xdr:cNvPr>
        <xdr:cNvSpPr txBox="1"/>
      </xdr:nvSpPr>
      <xdr:spPr>
        <a:xfrm>
          <a:off x="586740" y="4038600"/>
          <a:ext cx="4236720" cy="2773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Notes:</a:t>
          </a:r>
        </a:p>
        <a:p>
          <a:r>
            <a:rPr lang="en-US" sz="900"/>
            <a:t>-Equations are simplified versions giving</a:t>
          </a:r>
          <a:r>
            <a:rPr lang="en-US" sz="900" baseline="0"/>
            <a:t> </a:t>
          </a:r>
          <a:r>
            <a:rPr lang="en-US" sz="900"/>
            <a:t>the maximum deflection and</a:t>
          </a:r>
          <a:r>
            <a:rPr lang="en-US" sz="900" baseline="0"/>
            <a:t> stress at the center of the beam when the load is applied at the center. More general versions of the point load and distributed load equations are available for complicated applications. See Technical Reference.</a:t>
          </a:r>
        </a:p>
        <a:p>
          <a:r>
            <a:rPr lang="en-US" sz="900" baseline="0"/>
            <a:t>-ANSI MH28.1 for steel shelving recommends a deflection of a/140. The Architectural Woodwork Standards mentions a deflection standard of a/144. To avoid creep and for a visually pleasing shelf, a lower deflection criteria may be warranted. Higher limits may be appropriate for non-shelving applications.</a:t>
          </a:r>
        </a:p>
        <a:p>
          <a:r>
            <a:rPr lang="en-US" sz="900" baseline="0"/>
            <a:t>-There are standards for the maximum load on a shelf.  The SMA recommends 350 lb for commericial shelving and 750 lb for industrial shelving. The Architectural Woodwork Standards, which is a better analog to acrylic, says not to exceed 200 lb.</a:t>
          </a:r>
        </a:p>
        <a:p>
          <a:r>
            <a:rPr lang="en-US" sz="900" baseline="0"/>
            <a:t>-The Architectural Woodwork Standards recommend designing to 40 lb/ft^2 for general shelving. This may be a better way to suggest a shelving design.... </a:t>
          </a:r>
        </a:p>
        <a:p>
          <a:endParaRPr lang="en-US" sz="900" baseline="0"/>
        </a:p>
        <a:p>
          <a:r>
            <a:rPr lang="en-US" sz="900" baseline="0"/>
            <a:t>DSM, 17Sep2021.</a:t>
          </a:r>
        </a:p>
        <a:p>
          <a:endParaRPr lang="en-US" sz="900" baseline="0"/>
        </a:p>
        <a:p>
          <a:r>
            <a:rPr lang="en-US" sz="900" baseline="0"/>
            <a:t> </a:t>
          </a:r>
          <a:endParaRPr lang="en-US" sz="900"/>
        </a:p>
      </xdr:txBody>
    </xdr:sp>
    <xdr:clientData/>
  </xdr:twoCellAnchor>
  <xdr:twoCellAnchor editAs="oneCell">
    <xdr:from>
      <xdr:col>15</xdr:col>
      <xdr:colOff>335280</xdr:colOff>
      <xdr:row>1</xdr:row>
      <xdr:rowOff>68580</xdr:rowOff>
    </xdr:from>
    <xdr:to>
      <xdr:col>26</xdr:col>
      <xdr:colOff>404940</xdr:colOff>
      <xdr:row>43</xdr:row>
      <xdr:rowOff>77199</xdr:rowOff>
    </xdr:to>
    <xdr:pic>
      <xdr:nvPicPr>
        <xdr:cNvPr id="5" name="Picture 4">
          <a:extLst>
            <a:ext uri="{FF2B5EF4-FFF2-40B4-BE49-F238E27FC236}">
              <a16:creationId xmlns:a16="http://schemas.microsoft.com/office/drawing/2014/main" id="{79B97AE0-C5FB-4344-8A36-597732F705B3}"/>
            </a:ext>
          </a:extLst>
        </xdr:cNvPr>
        <xdr:cNvPicPr>
          <a:picLocks noChangeAspect="1"/>
        </xdr:cNvPicPr>
      </xdr:nvPicPr>
      <xdr:blipFill>
        <a:blip xmlns:r="http://schemas.openxmlformats.org/officeDocument/2006/relationships" r:embed="rId1"/>
        <a:stretch>
          <a:fillRect/>
        </a:stretch>
      </xdr:blipFill>
      <xdr:spPr>
        <a:xfrm>
          <a:off x="12641580" y="243840"/>
          <a:ext cx="6600000" cy="7247619"/>
        </a:xfrm>
        <a:prstGeom prst="rect">
          <a:avLst/>
        </a:prstGeom>
      </xdr:spPr>
    </xdr:pic>
    <xdr:clientData/>
  </xdr:twoCellAnchor>
  <xdr:twoCellAnchor>
    <xdr:from>
      <xdr:col>1</xdr:col>
      <xdr:colOff>3642360</xdr:colOff>
      <xdr:row>28</xdr:row>
      <xdr:rowOff>0</xdr:rowOff>
    </xdr:from>
    <xdr:to>
      <xdr:col>16</xdr:col>
      <xdr:colOff>143699</xdr:colOff>
      <xdr:row>74</xdr:row>
      <xdr:rowOff>119935</xdr:rowOff>
    </xdr:to>
    <xdr:grpSp>
      <xdr:nvGrpSpPr>
        <xdr:cNvPr id="11" name="Group 10">
          <a:extLst>
            <a:ext uri="{FF2B5EF4-FFF2-40B4-BE49-F238E27FC236}">
              <a16:creationId xmlns:a16="http://schemas.microsoft.com/office/drawing/2014/main" id="{5E6D4FB8-AA40-49CF-9074-E6B6C4D8A122}"/>
            </a:ext>
          </a:extLst>
        </xdr:cNvPr>
        <xdr:cNvGrpSpPr/>
      </xdr:nvGrpSpPr>
      <xdr:grpSpPr>
        <a:xfrm>
          <a:off x="4236720" y="4899660"/>
          <a:ext cx="8655239" cy="7831375"/>
          <a:chOff x="6438900" y="4968240"/>
          <a:chExt cx="8647619" cy="7831375"/>
        </a:xfrm>
      </xdr:grpSpPr>
      <xdr:pic>
        <xdr:nvPicPr>
          <xdr:cNvPr id="6" name="Picture 5">
            <a:extLst>
              <a:ext uri="{FF2B5EF4-FFF2-40B4-BE49-F238E27FC236}">
                <a16:creationId xmlns:a16="http://schemas.microsoft.com/office/drawing/2014/main" id="{3CD18557-439E-4802-B889-A6CACC2587F7}"/>
              </a:ext>
            </a:extLst>
          </xdr:cNvPr>
          <xdr:cNvPicPr>
            <a:picLocks noChangeAspect="1"/>
          </xdr:cNvPicPr>
        </xdr:nvPicPr>
        <xdr:blipFill>
          <a:blip xmlns:r="http://schemas.openxmlformats.org/officeDocument/2006/relationships" r:embed="rId2"/>
          <a:stretch>
            <a:fillRect/>
          </a:stretch>
        </xdr:blipFill>
        <xdr:spPr>
          <a:xfrm>
            <a:off x="9715500" y="4968240"/>
            <a:ext cx="2809524" cy="7228571"/>
          </a:xfrm>
          <a:prstGeom prst="rect">
            <a:avLst/>
          </a:prstGeom>
        </xdr:spPr>
      </xdr:pic>
      <xdr:pic>
        <xdr:nvPicPr>
          <xdr:cNvPr id="10" name="Picture 9">
            <a:extLst>
              <a:ext uri="{FF2B5EF4-FFF2-40B4-BE49-F238E27FC236}">
                <a16:creationId xmlns:a16="http://schemas.microsoft.com/office/drawing/2014/main" id="{F19A7B31-D931-47B8-83B0-7A478A4D42FD}"/>
              </a:ext>
            </a:extLst>
          </xdr:cNvPr>
          <xdr:cNvPicPr>
            <a:picLocks noChangeAspect="1"/>
          </xdr:cNvPicPr>
        </xdr:nvPicPr>
        <xdr:blipFill>
          <a:blip xmlns:r="http://schemas.openxmlformats.org/officeDocument/2006/relationships" r:embed="rId3"/>
          <a:stretch>
            <a:fillRect/>
          </a:stretch>
        </xdr:blipFill>
        <xdr:spPr>
          <a:xfrm>
            <a:off x="6438900" y="12161520"/>
            <a:ext cx="8647619" cy="638095"/>
          </a:xfrm>
          <a:prstGeom prst="rect">
            <a:avLst/>
          </a:prstGeom>
        </xdr:spPr>
      </xdr:pic>
    </xdr:grpSp>
    <xdr:clientData/>
  </xdr:twoCellAnchor>
  <xdr:twoCellAnchor editAs="oneCell">
    <xdr:from>
      <xdr:col>16</xdr:col>
      <xdr:colOff>0</xdr:colOff>
      <xdr:row>45</xdr:row>
      <xdr:rowOff>0</xdr:rowOff>
    </xdr:from>
    <xdr:to>
      <xdr:col>26</xdr:col>
      <xdr:colOff>380190</xdr:colOff>
      <xdr:row>53</xdr:row>
      <xdr:rowOff>30309</xdr:rowOff>
    </xdr:to>
    <xdr:pic>
      <xdr:nvPicPr>
        <xdr:cNvPr id="12" name="Picture 11">
          <a:extLst>
            <a:ext uri="{FF2B5EF4-FFF2-40B4-BE49-F238E27FC236}">
              <a16:creationId xmlns:a16="http://schemas.microsoft.com/office/drawing/2014/main" id="{F60980CF-31A1-42D8-91F8-B1B64FBD6C8A}"/>
            </a:ext>
          </a:extLst>
        </xdr:cNvPr>
        <xdr:cNvPicPr>
          <a:picLocks noChangeAspect="1"/>
        </xdr:cNvPicPr>
      </xdr:nvPicPr>
      <xdr:blipFill>
        <a:blip xmlns:r="http://schemas.openxmlformats.org/officeDocument/2006/relationships" r:embed="rId4"/>
        <a:stretch>
          <a:fillRect/>
        </a:stretch>
      </xdr:blipFill>
      <xdr:spPr>
        <a:xfrm>
          <a:off x="12740640" y="7749540"/>
          <a:ext cx="6476190" cy="13714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niform%20Load/ACRYLITE%20Uniform%20Load_v4_Unprotec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
      <sheetName val="Product Table"/>
      <sheetName val="Technical Reference"/>
      <sheetName val="Calculations"/>
    </sheetNames>
    <sheetDataSet>
      <sheetData sheetId="0">
        <row r="19">
          <cell r="C19">
            <v>36</v>
          </cell>
        </row>
        <row r="20">
          <cell r="C20">
            <v>24</v>
          </cell>
        </row>
        <row r="21">
          <cell r="C21" t="str">
            <v>Resist 65</v>
          </cell>
        </row>
        <row r="22">
          <cell r="C22" t="str">
            <v>Horizontal</v>
          </cell>
        </row>
        <row r="23">
          <cell r="C23" t="str">
            <v>psf</v>
          </cell>
        </row>
        <row r="24">
          <cell r="C24">
            <v>0.5</v>
          </cell>
        </row>
      </sheetData>
      <sheetData sheetId="1"/>
      <sheetData sheetId="2"/>
      <sheetData sheetId="3">
        <row r="4">
          <cell r="C4">
            <v>36</v>
          </cell>
        </row>
        <row r="5">
          <cell r="C5">
            <v>24</v>
          </cell>
        </row>
        <row r="6">
          <cell r="C6" t="str">
            <v>Resist 65</v>
          </cell>
        </row>
        <row r="7">
          <cell r="C7">
            <v>4.2999999999999997E-2</v>
          </cell>
        </row>
        <row r="8">
          <cell r="C8" t="str">
            <v>Simple</v>
          </cell>
        </row>
        <row r="9">
          <cell r="C9" t="str">
            <v>psf</v>
          </cell>
        </row>
        <row r="10">
          <cell r="C10">
            <v>3.472222222222222E-3</v>
          </cell>
        </row>
        <row r="11">
          <cell r="C11">
            <v>300000</v>
          </cell>
        </row>
        <row r="12">
          <cell r="C12">
            <v>600</v>
          </cell>
        </row>
        <row r="13">
          <cell r="C13">
            <v>1.5</v>
          </cell>
        </row>
        <row r="14">
          <cell r="C14">
            <v>0.48698337500768923</v>
          </cell>
        </row>
        <row r="15">
          <cell r="C15">
            <v>8.4411118049294021E-2</v>
          </cell>
        </row>
        <row r="17">
          <cell r="C17">
            <v>1.2000000000000002</v>
          </cell>
        </row>
        <row r="18">
          <cell r="C18">
            <v>9.8000000000000004E-2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3"/>
  <sheetViews>
    <sheetView showGridLines="0" tabSelected="1" workbookViewId="0">
      <selection activeCell="C19" sqref="C19"/>
    </sheetView>
  </sheetViews>
  <sheetFormatPr defaultColWidth="8.88671875" defaultRowHeight="13.2" x14ac:dyDescent="0.25"/>
  <cols>
    <col min="1" max="1" width="6.6640625" style="13" customWidth="1"/>
    <col min="2" max="2" width="58.6640625" style="13" customWidth="1"/>
    <col min="3" max="3" width="16.6640625" style="13" customWidth="1"/>
    <col min="4" max="4" width="3.6640625" style="14" customWidth="1"/>
    <col min="5" max="5" width="12.6640625" style="13" customWidth="1"/>
    <col min="6" max="9" width="10.6640625" style="13" customWidth="1"/>
    <col min="10" max="10" width="2.6640625" style="13" customWidth="1"/>
    <col min="11" max="11" width="45.6640625" style="40" customWidth="1"/>
    <col min="12" max="12" width="2.6640625" style="40" customWidth="1"/>
    <col min="13" max="13" width="5.88671875" style="13" hidden="1" customWidth="1"/>
    <col min="14" max="14" width="3.33203125" style="13" hidden="1" customWidth="1"/>
    <col min="15" max="15" width="15.6640625" style="13" hidden="1" customWidth="1"/>
    <col min="16" max="16" width="11.44140625" style="116" customWidth="1"/>
    <col min="17" max="18" width="8.6640625" style="13" customWidth="1"/>
    <col min="19" max="16384" width="8.88671875" style="13"/>
  </cols>
  <sheetData>
    <row r="1" spans="1:17" ht="15.6" x14ac:dyDescent="0.3">
      <c r="A1" s="154" t="s">
        <v>64</v>
      </c>
      <c r="B1" s="154"/>
      <c r="C1" s="154"/>
      <c r="D1" s="154"/>
      <c r="E1" s="154"/>
      <c r="F1" s="12"/>
    </row>
    <row r="2" spans="1:17" ht="15.6" customHeight="1" x14ac:dyDescent="0.25">
      <c r="A2" s="154"/>
      <c r="B2" s="154"/>
      <c r="C2" s="154"/>
      <c r="D2" s="154"/>
      <c r="E2" s="154"/>
    </row>
    <row r="3" spans="1:17" ht="45" customHeight="1" x14ac:dyDescent="0.25">
      <c r="A3" s="155" t="s">
        <v>0</v>
      </c>
      <c r="B3" s="155"/>
      <c r="C3" s="155"/>
      <c r="D3" s="155"/>
      <c r="E3" s="155"/>
      <c r="F3" s="41"/>
      <c r="G3" s="41"/>
    </row>
    <row r="4" spans="1:17" ht="13.2" customHeight="1" thickBot="1" x14ac:dyDescent="0.3">
      <c r="A4" s="15" t="s">
        <v>1</v>
      </c>
    </row>
    <row r="5" spans="1:17" ht="13.2" customHeight="1" x14ac:dyDescent="0.25">
      <c r="A5" s="16" t="s">
        <v>2</v>
      </c>
      <c r="B5" s="36" t="s">
        <v>74</v>
      </c>
      <c r="F5" s="27" t="s">
        <v>26</v>
      </c>
      <c r="G5" s="49" t="s">
        <v>28</v>
      </c>
      <c r="H5" s="49" t="s">
        <v>29</v>
      </c>
      <c r="I5" s="28" t="s">
        <v>68</v>
      </c>
      <c r="J5" s="38"/>
      <c r="L5" s="63"/>
    </row>
    <row r="6" spans="1:17" ht="13.2" customHeight="1" thickBot="1" x14ac:dyDescent="0.3">
      <c r="A6" s="16" t="s">
        <v>2</v>
      </c>
      <c r="B6" s="36" t="s">
        <v>44</v>
      </c>
      <c r="C6" s="37"/>
      <c r="D6" s="37"/>
      <c r="E6" s="37"/>
      <c r="F6" s="42" t="s">
        <v>27</v>
      </c>
      <c r="G6" s="50" t="s">
        <v>27</v>
      </c>
      <c r="H6" s="50" t="s">
        <v>30</v>
      </c>
      <c r="I6" s="43" t="s">
        <v>70</v>
      </c>
      <c r="J6" s="38"/>
      <c r="K6" s="76" t="s">
        <v>31</v>
      </c>
      <c r="L6" s="35"/>
      <c r="M6" s="31" t="str">
        <f>Calculations!D4</f>
        <v xml:space="preserve"> </v>
      </c>
      <c r="O6" s="65" t="s">
        <v>15</v>
      </c>
      <c r="P6" s="117"/>
    </row>
    <row r="7" spans="1:17" ht="13.2" customHeight="1" x14ac:dyDescent="0.25">
      <c r="A7" s="80" t="s">
        <v>2</v>
      </c>
      <c r="B7" s="35" t="s">
        <v>75</v>
      </c>
      <c r="C7" s="37"/>
      <c r="D7" s="37"/>
      <c r="E7" s="37"/>
      <c r="F7" s="29">
        <f>Calculations!E4</f>
        <v>0.06</v>
      </c>
      <c r="G7" s="39" t="str">
        <f>IF(Calculations!$H4&lt;=3,Calculations!$H4,"**")</f>
        <v>**</v>
      </c>
      <c r="H7" s="52" t="str">
        <f>IF(Calculations!$H4&lt;=3,Calculations!$I4,"**")</f>
        <v>**</v>
      </c>
      <c r="I7" s="47">
        <f>Calculations!$J4</f>
        <v>0</v>
      </c>
      <c r="J7" s="52"/>
      <c r="K7" s="75" t="str">
        <f>IF(G7="**","**Deflection &gt; Limit",CONCATENATE(Calculations!M4,", Extruded/Resist 45/Resist 65"))</f>
        <v>**Deflection &gt; Limit</v>
      </c>
      <c r="L7" s="35"/>
      <c r="M7" s="31" t="str">
        <f>Calculations!D4</f>
        <v xml:space="preserve"> </v>
      </c>
      <c r="N7" s="31"/>
      <c r="O7" s="66" t="s">
        <v>82</v>
      </c>
      <c r="P7" s="118"/>
      <c r="Q7" s="64"/>
    </row>
    <row r="8" spans="1:17" ht="13.2" customHeight="1" x14ac:dyDescent="0.25">
      <c r="A8" s="16" t="s">
        <v>2</v>
      </c>
      <c r="B8" s="135" t="s">
        <v>71</v>
      </c>
      <c r="C8" s="136"/>
      <c r="D8" s="20"/>
      <c r="E8" s="20"/>
      <c r="F8" s="29">
        <f>Calculations!E5</f>
        <v>0.08</v>
      </c>
      <c r="G8" s="39" t="str">
        <f>IF(Calculations!$H5&lt;=3,Calculations!$H5,"**")</f>
        <v>**</v>
      </c>
      <c r="H8" s="52" t="str">
        <f>IF(Calculations!$H5&lt;=3,Calculations!$I5,"**")</f>
        <v>**</v>
      </c>
      <c r="I8" s="47">
        <f>Calculations!$J5</f>
        <v>0</v>
      </c>
      <c r="J8" s="52"/>
      <c r="K8" s="75" t="str">
        <f>IF(G8="**","**Deflection &gt; Limit",CONCATENATE(Calculations!M5,", Extruded/Resist 45/Resist 65"))</f>
        <v>**Deflection &gt; Limit</v>
      </c>
      <c r="L8" s="35"/>
      <c r="M8" s="31" t="str">
        <f>Calculations!D5</f>
        <v xml:space="preserve"> </v>
      </c>
      <c r="N8" s="31"/>
      <c r="O8" s="66" t="s">
        <v>77</v>
      </c>
      <c r="P8" s="118"/>
      <c r="Q8" s="64"/>
    </row>
    <row r="9" spans="1:17" ht="13.2" customHeight="1" x14ac:dyDescent="0.25">
      <c r="A9" s="16" t="s">
        <v>2</v>
      </c>
      <c r="B9" s="33" t="s">
        <v>33</v>
      </c>
      <c r="C9" s="34"/>
      <c r="D9" s="34"/>
      <c r="E9" s="34"/>
      <c r="F9" s="29">
        <f>Calculations!E6</f>
        <v>9.8000000000000004E-2</v>
      </c>
      <c r="G9" s="39" t="str">
        <f>IF(Calculations!$H6&lt;=3,Calculations!$H6,"**")</f>
        <v>**</v>
      </c>
      <c r="H9" s="52" t="str">
        <f>IF(Calculations!$H6&lt;=3,Calculations!$I6,"**")</f>
        <v>**</v>
      </c>
      <c r="I9" s="47">
        <f>Calculations!$J6</f>
        <v>0</v>
      </c>
      <c r="J9" s="52"/>
      <c r="K9" s="75" t="str">
        <f>IF(G9="**","**Deflection &gt; Limit",CONCATENATE(Calculations!M6,", Extruded/Resist 45/Resist 65"))</f>
        <v>**Deflection &gt; Limit</v>
      </c>
      <c r="L9" s="35"/>
      <c r="M9" s="31" t="str">
        <f>Calculations!D6</f>
        <v xml:space="preserve"> </v>
      </c>
      <c r="N9" s="31"/>
      <c r="O9" s="66" t="s">
        <v>17</v>
      </c>
      <c r="P9" s="118"/>
      <c r="Q9" s="64"/>
    </row>
    <row r="10" spans="1:17" ht="13.2" customHeight="1" x14ac:dyDescent="0.25">
      <c r="A10" s="81"/>
      <c r="F10" s="29">
        <f>Calculations!E7</f>
        <v>0.11799999999999999</v>
      </c>
      <c r="G10" s="39" t="str">
        <f>IF(Calculations!$H7&lt;=3,Calculations!$H7,"**")</f>
        <v>**</v>
      </c>
      <c r="H10" s="52" t="str">
        <f>IF(Calculations!$H7&lt;=3,Calculations!$I7,"**")</f>
        <v>**</v>
      </c>
      <c r="I10" s="47">
        <f>Calculations!$J7</f>
        <v>0</v>
      </c>
      <c r="J10" s="52"/>
      <c r="K10" s="75" t="str">
        <f>IF(G10="**","**Deflection &gt; Limit",CONCATENATE(Calculations!M7,", Extruded/Resist 45/Resist 65/Sign Grade/Cast"))</f>
        <v>**Deflection &gt; Limit</v>
      </c>
      <c r="L10" s="35"/>
      <c r="M10" s="31" t="str">
        <f>Calculations!D7</f>
        <v xml:space="preserve"> </v>
      </c>
      <c r="N10" s="31"/>
      <c r="O10" s="144" t="s">
        <v>78</v>
      </c>
      <c r="P10" s="117"/>
      <c r="Q10" s="64"/>
    </row>
    <row r="11" spans="1:17" ht="13.2" customHeight="1" x14ac:dyDescent="0.25">
      <c r="A11" s="82" t="s">
        <v>3</v>
      </c>
      <c r="F11" s="29">
        <f>Calculations!E8</f>
        <v>0.17699999999999999</v>
      </c>
      <c r="G11" s="39">
        <f>IF(Calculations!$H8&lt;=3,Calculations!$H8,"**")</f>
        <v>2.9415020523033037</v>
      </c>
      <c r="H11" s="52">
        <f>IF(Calculations!$H8&lt;=3,Calculations!$I8,"**")</f>
        <v>1097.9569089342147</v>
      </c>
      <c r="I11" s="47">
        <f>Calculations!$J8</f>
        <v>0</v>
      </c>
      <c r="J11" s="52"/>
      <c r="K11" s="75" t="str">
        <f>IF(G11="**","**Deflection &gt; Limit",CONCATENATE(Calculations!M8,", Extruded/Resist 45/Resist 65/Sign Grade/Cast"))</f>
        <v>4.5 mm, Extruded/Resist 45/Resist 65/Sign Grade/Cast</v>
      </c>
      <c r="L11" s="35"/>
      <c r="M11" s="31" t="str">
        <f>Calculations!D8</f>
        <v xml:space="preserve"> </v>
      </c>
      <c r="N11" s="31"/>
      <c r="O11" s="67" t="s">
        <v>8</v>
      </c>
      <c r="P11" s="117"/>
      <c r="Q11" s="64"/>
    </row>
    <row r="12" spans="1:17" ht="13.2" customHeight="1" x14ac:dyDescent="0.25">
      <c r="A12" s="16">
        <v>1</v>
      </c>
      <c r="B12" s="26" t="s">
        <v>50</v>
      </c>
      <c r="F12" s="29">
        <f>Calculations!E9</f>
        <v>0.22</v>
      </c>
      <c r="G12" s="39">
        <f>IF(Calculations!$H9&lt;=3,Calculations!$H9,"**")</f>
        <v>1.6268083208114201</v>
      </c>
      <c r="H12" s="52">
        <f>IF(Calculations!$H9&lt;=3,Calculations!$I9,"**")</f>
        <v>747.8330578512398</v>
      </c>
      <c r="I12" s="47">
        <f>Calculations!$J9</f>
        <v>0</v>
      </c>
      <c r="J12" s="52"/>
      <c r="K12" s="75" t="str">
        <f>IF(G12="**","**Deflection &gt; Limit",CONCATENATE(Calculations!M9,", Extruded/Cast"))</f>
        <v>5.6 mm, Extruded/Cast</v>
      </c>
      <c r="L12" s="35"/>
      <c r="M12" s="31" t="str">
        <f>Calculations!D9</f>
        <v xml:space="preserve"> </v>
      </c>
      <c r="N12" s="31"/>
      <c r="P12" s="118"/>
      <c r="Q12" s="64"/>
    </row>
    <row r="13" spans="1:17" ht="13.2" customHeight="1" x14ac:dyDescent="0.25">
      <c r="A13" s="16">
        <v>2</v>
      </c>
      <c r="B13" s="26" t="s">
        <v>76</v>
      </c>
      <c r="F13" s="29">
        <f>Calculations!E10</f>
        <v>0.23599999999999999</v>
      </c>
      <c r="G13" s="39">
        <f>IF(Calculations!$H10&lt;=3,Calculations!$H10,"**")</f>
        <v>1.3464755251267171</v>
      </c>
      <c r="H13" s="52">
        <f>IF(Calculations!$H10&lt;=3,Calculations!$I10,"**")</f>
        <v>661.87618500430926</v>
      </c>
      <c r="I13" s="47">
        <f>Calculations!$J10</f>
        <v>0</v>
      </c>
      <c r="J13" s="52"/>
      <c r="K13" s="75" t="str">
        <f>IF(G13="**","**Deflection &gt; Limit",CONCATENATE(Calculations!M10,", Extruded/Resist 45/Resist 65/Cast"))</f>
        <v>6.0 mm, Extruded/Resist 45/Resist 65/Cast</v>
      </c>
      <c r="L13" s="35"/>
      <c r="M13" s="31" t="str">
        <f>Calculations!D10</f>
        <v xml:space="preserve"> </v>
      </c>
      <c r="N13" s="31"/>
      <c r="O13" s="65" t="s">
        <v>47</v>
      </c>
      <c r="P13" s="118"/>
      <c r="Q13" s="64"/>
    </row>
    <row r="14" spans="1:17" ht="13.2" customHeight="1" x14ac:dyDescent="0.25">
      <c r="A14" s="16">
        <v>3</v>
      </c>
      <c r="B14" s="151" t="s">
        <v>114</v>
      </c>
      <c r="F14" s="29">
        <f>Calculations!E11</f>
        <v>0.35399999999999998</v>
      </c>
      <c r="G14" s="39">
        <f>IF(Calculations!$H11&lt;=3,Calculations!$H11,"**")</f>
        <v>0.46149162037014507</v>
      </c>
      <c r="H14" s="52">
        <f>IF(Calculations!$H11&lt;=3,Calculations!$I11,"**")</f>
        <v>333.5231255386384</v>
      </c>
      <c r="I14" s="47">
        <f>Calculations!$J11</f>
        <v>0</v>
      </c>
      <c r="J14" s="52"/>
      <c r="K14" s="75" t="str">
        <f>IF(G14="**","**Deflection &gt; Limit",CONCATENATE(Calculations!M11,", Extruded/Cast"))</f>
        <v>9.0 mm, Extruded/Cast</v>
      </c>
      <c r="L14" s="35"/>
      <c r="M14" s="31" t="str">
        <f>Calculations!D11</f>
        <v xml:space="preserve"> </v>
      </c>
      <c r="N14" s="31"/>
      <c r="O14" s="66" t="s">
        <v>48</v>
      </c>
      <c r="P14" s="118"/>
      <c r="Q14" s="64"/>
    </row>
    <row r="15" spans="1:17" ht="13.2" customHeight="1" x14ac:dyDescent="0.25">
      <c r="A15" s="16">
        <v>4</v>
      </c>
      <c r="B15" s="26" t="s">
        <v>42</v>
      </c>
      <c r="F15" s="29">
        <f>Calculations!E12</f>
        <v>0.47199999999999998</v>
      </c>
      <c r="G15" s="39">
        <f>IF(Calculations!$H12&lt;=3,Calculations!$H12,"**")</f>
        <v>0.2210741140464702</v>
      </c>
      <c r="H15" s="52">
        <f>IF(Calculations!$H12&lt;=3,Calculations!$I12,"**")</f>
        <v>209.74446997989088</v>
      </c>
      <c r="I15" s="47">
        <f>Calculations!$J12</f>
        <v>6.3382642370370368</v>
      </c>
      <c r="J15" s="52"/>
      <c r="K15" s="75" t="str">
        <f>IF(G15="**","**Deflection &gt; Limit",CONCATENATE(Calculations!M12,", Extruded/Cast"))</f>
        <v>12.0 mm, Extruded/Cast</v>
      </c>
      <c r="L15" s="35"/>
      <c r="M15" s="31" t="str">
        <f>Calculations!D12</f>
        <v>OK</v>
      </c>
      <c r="N15" s="31"/>
      <c r="O15" s="67" t="s">
        <v>49</v>
      </c>
      <c r="P15" s="117"/>
      <c r="Q15" s="64"/>
    </row>
    <row r="16" spans="1:17" ht="13.2" customHeight="1" x14ac:dyDescent="0.25">
      <c r="A16" s="16">
        <v>5</v>
      </c>
      <c r="B16" s="26" t="s">
        <v>51</v>
      </c>
      <c r="F16" s="29">
        <f>Calculations!E13</f>
        <v>0.70799999999999996</v>
      </c>
      <c r="G16" s="39">
        <f>IF(Calculations!$H13&lt;=3,Calculations!$H13,"**")</f>
        <v>8.1137418504326167E-2</v>
      </c>
      <c r="H16" s="52">
        <f>IF(Calculations!$H13&lt;=3,Calculations!$I13,"**")</f>
        <v>112.89773053720197</v>
      </c>
      <c r="I16" s="47">
        <f>Calculations!$J13</f>
        <v>29.954016799999991</v>
      </c>
      <c r="J16" s="52"/>
      <c r="K16" s="75" t="str">
        <f>IF(G16="**","**Deflection &gt; Limit",CONCATENATE(Calculations!M13,", Cast"))</f>
        <v>18.0 mm, Cast</v>
      </c>
      <c r="L16" s="35"/>
      <c r="M16" s="31" t="str">
        <f>Calculations!D13</f>
        <v>OK</v>
      </c>
      <c r="N16" s="31"/>
      <c r="P16" s="118"/>
      <c r="Q16" s="9"/>
    </row>
    <row r="17" spans="1:17" ht="13.2" customHeight="1" x14ac:dyDescent="0.25">
      <c r="A17" s="16">
        <v>6</v>
      </c>
      <c r="B17" s="26" t="s">
        <v>43</v>
      </c>
      <c r="F17" s="29">
        <f>Calculations!E14</f>
        <v>0.98399999999999999</v>
      </c>
      <c r="G17" s="39">
        <f>IF(Calculations!$H14&lt;=3,Calculations!$H14,"**")</f>
        <v>3.7033399199808477E-2</v>
      </c>
      <c r="H17" s="52">
        <f>IF(Calculations!$H14&lt;=3,Calculations!$I14,"**")</f>
        <v>70.360797144556813</v>
      </c>
      <c r="I17" s="47">
        <f>Calculations!$J14</f>
        <v>89.284945599999972</v>
      </c>
      <c r="J17" s="52"/>
      <c r="K17" s="75" t="str">
        <f>IF(G17="**","**Deflection &gt; Limit",CONCATENATE(Calculations!M14,", Cast"))</f>
        <v>25.0 mm, Cast</v>
      </c>
      <c r="L17" s="35"/>
      <c r="M17" s="31" t="str">
        <f>Calculations!D14</f>
        <v>OK</v>
      </c>
      <c r="N17" s="31"/>
      <c r="O17" s="9"/>
      <c r="P17" s="9"/>
      <c r="Q17" s="9"/>
    </row>
    <row r="18" spans="1:17" ht="13.2" customHeight="1" thickBot="1" x14ac:dyDescent="0.3">
      <c r="A18" s="83"/>
      <c r="D18" s="17"/>
      <c r="E18" s="18"/>
      <c r="F18" s="29">
        <f>Calculations!E15</f>
        <v>1.1811023622047245</v>
      </c>
      <c r="G18" s="39">
        <f>IF(Calculations!$H15&lt;=3,Calculations!$H15,"**")</f>
        <v>2.4227370899999993E-2</v>
      </c>
      <c r="H18" s="52">
        <f>IF(Calculations!$H15&lt;=3,Calculations!$I15,"**")</f>
        <v>54.742079999999994</v>
      </c>
      <c r="I18" s="47">
        <f>Calculations!$J15</f>
        <v>159.43931811091974</v>
      </c>
      <c r="J18" s="52"/>
      <c r="K18" s="75" t="str">
        <f>IF(G18="**","**Deflection &gt; Limit",CONCATENATE(Calculations!M15,", Block"))</f>
        <v>30.0 mm, Block</v>
      </c>
      <c r="L18" s="35"/>
      <c r="M18" s="31" t="str">
        <f>Calculations!D15</f>
        <v>OK</v>
      </c>
      <c r="N18" s="31"/>
      <c r="O18" s="9"/>
      <c r="P18" s="9"/>
      <c r="Q18" s="9"/>
    </row>
    <row r="19" spans="1:17" ht="13.2" customHeight="1" x14ac:dyDescent="0.25">
      <c r="A19" s="94" t="s">
        <v>4</v>
      </c>
      <c r="B19" s="99" t="s">
        <v>40</v>
      </c>
      <c r="C19" s="90">
        <v>36</v>
      </c>
      <c r="D19" s="113" t="s">
        <v>16</v>
      </c>
      <c r="E19" s="160" t="s">
        <v>5</v>
      </c>
      <c r="F19" s="29">
        <f>Calculations!E16</f>
        <v>1.3779527559055118</v>
      </c>
      <c r="G19" s="39">
        <f>IF(Calculations!$H16&lt;=3,Calculations!$H16,"**")</f>
        <v>1.7025734781341111E-2</v>
      </c>
      <c r="H19" s="52">
        <f>IF(Calculations!$H16&lt;=3,Calculations!$I16,"**")</f>
        <v>44.551807346938773</v>
      </c>
      <c r="I19" s="47">
        <f>Calculations!$J16</f>
        <v>253.05045087867956</v>
      </c>
      <c r="J19" s="52"/>
      <c r="K19" s="75" t="str">
        <f>IF(G19="**","**Deflection &gt; Limit",CONCATENATE(Calculations!M16,", Block"))</f>
        <v>35.0 mm, Block</v>
      </c>
      <c r="L19" s="35"/>
      <c r="M19" s="31" t="str">
        <f>Calculations!D16</f>
        <v>OK</v>
      </c>
      <c r="N19" s="31"/>
      <c r="O19" s="9"/>
      <c r="P19" s="9"/>
      <c r="Q19" s="9"/>
    </row>
    <row r="20" spans="1:17" ht="13.2" customHeight="1" x14ac:dyDescent="0.25">
      <c r="A20" s="95" t="s">
        <v>6</v>
      </c>
      <c r="B20" s="100" t="s">
        <v>35</v>
      </c>
      <c r="C20" s="91">
        <v>10</v>
      </c>
      <c r="D20" s="114" t="s">
        <v>16</v>
      </c>
      <c r="E20" s="160"/>
      <c r="F20" s="29">
        <f>Calculations!E17</f>
        <v>1.5748031496062993</v>
      </c>
      <c r="G20" s="39">
        <f>IF(Calculations!$H17&lt;=3,Calculations!$H17,"**")</f>
        <v>1.25909022375E-2</v>
      </c>
      <c r="H20" s="52">
        <f>IF(Calculations!$H17&lt;=3,Calculations!$I17,"**")</f>
        <v>37.427535000000006</v>
      </c>
      <c r="I20" s="47">
        <f>Calculations!$J17</f>
        <v>332.25615695675833</v>
      </c>
      <c r="J20" s="52"/>
      <c r="K20" s="75" t="str">
        <f>IF(G20="**","**Deflection &gt; Limit",CONCATENATE(Calculations!M17,", Block"))</f>
        <v>40.0 mm, Block</v>
      </c>
      <c r="L20" s="35"/>
      <c r="M20" s="31" t="str">
        <f>Calculations!D17</f>
        <v>OK</v>
      </c>
      <c r="N20" s="31"/>
      <c r="O20" s="9"/>
    </row>
    <row r="21" spans="1:17" ht="13.2" customHeight="1" x14ac:dyDescent="0.25">
      <c r="A21" s="95" t="s">
        <v>7</v>
      </c>
      <c r="B21" s="101" t="s">
        <v>72</v>
      </c>
      <c r="C21" s="92" t="s">
        <v>82</v>
      </c>
      <c r="D21" s="114"/>
      <c r="E21" s="160"/>
      <c r="F21" s="29">
        <f>Calculations!E18</f>
        <v>1.9685039370078741</v>
      </c>
      <c r="G21" s="39">
        <f>IF(Calculations!$H18&lt;=3,Calculations!$H18,"**")</f>
        <v>7.6599717767999991E-3</v>
      </c>
      <c r="H21" s="52">
        <f>IF(Calculations!$H18&lt;=3,Calculations!$I18,"**")</f>
        <v>28.200095999999998</v>
      </c>
      <c r="I21" s="47">
        <f>Calculations!$J18</f>
        <v>522.95930036304526</v>
      </c>
      <c r="J21" s="52"/>
      <c r="K21" s="75" t="str">
        <f>IF(G21="**","**Deflection &gt; Limit",CONCATENATE(Calculations!M18,", Block"))</f>
        <v>50.0 mm, Block</v>
      </c>
      <c r="L21" s="35"/>
      <c r="M21" s="31" t="str">
        <f>Calculations!D18</f>
        <v>OK</v>
      </c>
      <c r="N21" s="31"/>
      <c r="O21" s="9"/>
    </row>
    <row r="22" spans="1:17" ht="13.2" customHeight="1" x14ac:dyDescent="0.25">
      <c r="A22" s="95" t="s">
        <v>65</v>
      </c>
      <c r="B22" s="100" t="s">
        <v>79</v>
      </c>
      <c r="C22" s="92">
        <v>5</v>
      </c>
      <c r="D22" s="114" t="s">
        <v>45</v>
      </c>
      <c r="E22" s="160"/>
      <c r="F22" s="29">
        <f>Calculations!E19</f>
        <v>2.3622047244094491</v>
      </c>
      <c r="G22" s="39">
        <f>IF(Calculations!$H19&lt;=3,Calculations!$H19,"**")</f>
        <v>5.1350703749999983E-3</v>
      </c>
      <c r="H22" s="52">
        <f>IF(Calculations!$H19&lt;=3,Calculations!$I19,"**")</f>
        <v>22.532339999999998</v>
      </c>
      <c r="I22" s="47">
        <f>Calculations!$J19</f>
        <v>756.71808543617101</v>
      </c>
      <c r="J22" s="52"/>
      <c r="K22" s="75" t="str">
        <f>IF(G22="**","**Deflection &gt; Limit",CONCATENATE(Calculations!M19,", Block"))</f>
        <v>60.0 mm, Block</v>
      </c>
      <c r="L22" s="35"/>
      <c r="M22" s="31" t="str">
        <f>Calculations!D19</f>
        <v>OK</v>
      </c>
      <c r="N22" s="31"/>
      <c r="O22" s="9"/>
    </row>
    <row r="23" spans="1:17" ht="13.2" customHeight="1" x14ac:dyDescent="0.25">
      <c r="A23" s="95" t="s">
        <v>55</v>
      </c>
      <c r="B23" s="102" t="s">
        <v>54</v>
      </c>
      <c r="C23" s="92" t="s">
        <v>49</v>
      </c>
      <c r="D23" s="114"/>
      <c r="E23" s="160"/>
      <c r="F23" s="29">
        <f>Calculations!E20</f>
        <v>2.5</v>
      </c>
      <c r="G23" s="39">
        <f>IF(Calculations!$H20&lt;=3,Calculations!$H20,"**")</f>
        <v>4.5392399999999991E-3</v>
      </c>
      <c r="H23" s="52">
        <f>IF(Calculations!$H20&lt;=3,Calculations!$I20,"**")</f>
        <v>21.038399999999999</v>
      </c>
      <c r="I23" s="47">
        <f>Calculations!$J20</f>
        <v>848.70555555555552</v>
      </c>
      <c r="J23" s="52"/>
      <c r="K23" s="75" t="str">
        <f>IF(G23="**","**Deflection &gt; Limit",CONCATENATE(Calculations!M20,", Block"))</f>
        <v>63.5 mm, Block</v>
      </c>
      <c r="L23" s="35"/>
      <c r="M23" s="31" t="str">
        <f>Calculations!D20</f>
        <v>OK</v>
      </c>
      <c r="N23" s="31"/>
      <c r="O23" s="9"/>
    </row>
    <row r="24" spans="1:17" ht="13.2" customHeight="1" thickBot="1" x14ac:dyDescent="0.35">
      <c r="A24" s="96" t="s">
        <v>46</v>
      </c>
      <c r="B24" s="103" t="s">
        <v>80</v>
      </c>
      <c r="C24" s="93">
        <v>0.7</v>
      </c>
      <c r="D24" s="115" t="str">
        <f>IF(DefTypeInput="Absolute", "in","%")</f>
        <v>%</v>
      </c>
      <c r="E24" s="160"/>
      <c r="F24" s="29">
        <f>Calculations!E21</f>
        <v>2.7559055118110236</v>
      </c>
      <c r="G24" s="39">
        <f>IF(Calculations!$H21&lt;=3,Calculations!$H21,"**")</f>
        <v>3.6759589793002919E-3</v>
      </c>
      <c r="H24" s="52">
        <f>IF(Calculations!$H21&lt;=3,Calculations!$I21,"**")</f>
        <v>18.720940408163266</v>
      </c>
      <c r="I24" s="47">
        <f>Calculations!$J21</f>
        <v>1033.5325121761355</v>
      </c>
      <c r="J24" s="52"/>
      <c r="K24" s="75" t="str">
        <f>IF(G24="**","**Deflection &gt; Limit",CONCATENATE(Calculations!M21,", Block"))</f>
        <v>70.0 mm, Block</v>
      </c>
      <c r="L24" s="35"/>
      <c r="M24" s="31" t="str">
        <f>Calculations!D21</f>
        <v>OK</v>
      </c>
      <c r="N24" s="31"/>
      <c r="O24" s="9"/>
    </row>
    <row r="25" spans="1:17" ht="13.2" customHeight="1" x14ac:dyDescent="0.25">
      <c r="A25" s="97" t="s">
        <v>10</v>
      </c>
      <c r="B25" s="104" t="s">
        <v>34</v>
      </c>
      <c r="C25" s="88">
        <f>StressLimit</f>
        <v>750</v>
      </c>
      <c r="D25" s="114" t="s">
        <v>9</v>
      </c>
      <c r="E25" s="160" t="s">
        <v>11</v>
      </c>
      <c r="F25" s="29">
        <f>Calculations!E22</f>
        <v>3.1496062992125986</v>
      </c>
      <c r="G25" s="39">
        <f>IF(Calculations!$H22&lt;=3,Calculations!$H22,"**")</f>
        <v>2.75885284921875E-3</v>
      </c>
      <c r="H25" s="52">
        <f>IF(Calculations!$H22&lt;=3,Calculations!$I22,"**")</f>
        <v>15.991998750000002</v>
      </c>
      <c r="I25" s="47">
        <f>Calculations!$J22</f>
        <v>1353.4025805829388</v>
      </c>
      <c r="J25" s="52"/>
      <c r="K25" s="75" t="str">
        <f>IF(G25="**","**Deflection &gt; Limit",CONCATENATE(Calculations!M22,", Block"))</f>
        <v>80.0 mm, Block</v>
      </c>
      <c r="L25" s="35"/>
      <c r="M25" s="31" t="str">
        <f>Calculations!D22</f>
        <v>OK</v>
      </c>
      <c r="N25" s="31"/>
    </row>
    <row r="26" spans="1:17" ht="13.2" customHeight="1" thickBot="1" x14ac:dyDescent="0.3">
      <c r="A26" s="98" t="s">
        <v>12</v>
      </c>
      <c r="B26" s="104" t="s">
        <v>52</v>
      </c>
      <c r="C26" s="89">
        <f>MIN(IF(DefTypeInput="Absolute",dInput,dInput/100*aInput),3)</f>
        <v>0.252</v>
      </c>
      <c r="D26" s="115" t="s">
        <v>16</v>
      </c>
      <c r="E26" s="160"/>
      <c r="F26" s="29">
        <f>Calculations!E23</f>
        <v>3.5433070866141736</v>
      </c>
      <c r="G26" s="39">
        <f>IF(Calculations!$H23&lt;=3,Calculations!$H23,"**")</f>
        <v>2.1456946333333329E-3</v>
      </c>
      <c r="H26" s="52">
        <f>IF(Calculations!$H23&lt;=3,Calculations!$I23,"**")</f>
        <v>13.946293333333331</v>
      </c>
      <c r="I26" s="47">
        <f>Calculations!$J23</f>
        <v>1716.3282906565814</v>
      </c>
      <c r="J26" s="52"/>
      <c r="K26" s="75" t="str">
        <f>IF(G26="**","**Deflection &gt; Limit",CONCATENATE(Calculations!M23,", Block"))</f>
        <v>90.0 mm, Block</v>
      </c>
      <c r="L26" s="35"/>
      <c r="M26" s="31" t="str">
        <f>Calculations!D23</f>
        <v>OK</v>
      </c>
      <c r="N26" s="31"/>
    </row>
    <row r="27" spans="1:17" ht="13.2" customHeight="1" thickBot="1" x14ac:dyDescent="0.3">
      <c r="A27" s="105" t="s">
        <v>13</v>
      </c>
      <c r="B27" s="106" t="s">
        <v>36</v>
      </c>
      <c r="C27" s="107">
        <f>Thickness</f>
        <v>0.47199999999999998</v>
      </c>
      <c r="D27" s="108" t="s">
        <v>16</v>
      </c>
      <c r="E27" s="53" t="s">
        <v>14</v>
      </c>
      <c r="F27" s="30">
        <f>Calculations!E24</f>
        <v>3.9370078740157481</v>
      </c>
      <c r="G27" s="51">
        <f>IF(Calculations!$H24&lt;=3,Calculations!$H24,"**")</f>
        <v>1.7158901165999999E-3</v>
      </c>
      <c r="H27" s="142">
        <f>IF(Calculations!$H24&lt;=3,Calculations!$I24,"**")</f>
        <v>12.358115999999999</v>
      </c>
      <c r="I27" s="48">
        <f>Calculations!$J24</f>
        <v>2122.3096423970628</v>
      </c>
      <c r="J27" s="52"/>
      <c r="K27" s="76" t="str">
        <f>IF(G27="**","**Deflection &gt; Limit",CONCATENATE(Calculations!M24,", Block"))</f>
        <v>100.0 mm, Block</v>
      </c>
      <c r="L27" s="63"/>
      <c r="M27" s="31" t="str">
        <f>Calculations!D24</f>
        <v>OK</v>
      </c>
      <c r="N27" s="31"/>
    </row>
    <row r="28" spans="1:17" ht="13.2" customHeight="1" x14ac:dyDescent="0.25">
      <c r="A28" s="34"/>
      <c r="B28" s="68" t="s">
        <v>73</v>
      </c>
      <c r="D28" s="54"/>
      <c r="F28" s="158" t="s">
        <v>81</v>
      </c>
      <c r="G28" s="158"/>
      <c r="H28" s="158"/>
      <c r="I28" s="158"/>
      <c r="K28" s="156" t="s">
        <v>39</v>
      </c>
    </row>
    <row r="29" spans="1:17" ht="13.2" customHeight="1" x14ac:dyDescent="0.25">
      <c r="A29" s="15"/>
      <c r="B29" s="68" t="s">
        <v>83</v>
      </c>
      <c r="D29" s="17"/>
      <c r="E29" s="19"/>
      <c r="F29" s="159"/>
      <c r="G29" s="159"/>
      <c r="H29" s="159"/>
      <c r="I29" s="159"/>
      <c r="K29" s="157"/>
      <c r="L29" s="58"/>
    </row>
    <row r="30" spans="1:17" ht="13.2" customHeight="1" x14ac:dyDescent="0.25">
      <c r="F30" s="143"/>
      <c r="G30" s="143"/>
      <c r="H30" s="143"/>
      <c r="I30" s="132"/>
      <c r="L30" s="58"/>
    </row>
    <row r="31" spans="1:17" ht="13.2" customHeight="1" x14ac:dyDescent="0.25">
      <c r="D31" s="17"/>
      <c r="E31" s="18"/>
      <c r="F31" s="153"/>
      <c r="G31" s="153"/>
      <c r="H31" s="153"/>
      <c r="I31" s="119"/>
    </row>
    <row r="32" spans="1:17" ht="13.2" customHeight="1" x14ac:dyDescent="0.25">
      <c r="F32" s="153"/>
      <c r="G32" s="153"/>
      <c r="H32" s="153"/>
      <c r="I32" s="119"/>
    </row>
    <row r="33" spans="6:9" x14ac:dyDescent="0.25">
      <c r="F33" s="153"/>
      <c r="G33" s="153"/>
      <c r="H33" s="153"/>
      <c r="I33" s="119"/>
    </row>
  </sheetData>
  <sheetProtection algorithmName="SHA-512" hashValue="dG9J6HcMdUISmH8sT0Fs1qJZjJIDBJYYSn2uAeMcEi5+YCFls8g8GTTYKgaEfr1oVVOYLmnqHvXhQnx6KRqHuw==" saltValue="ghfzZlsTUN7HR0EMuFrB9g==" spinCount="100000" sheet="1" objects="1" scenarios="1"/>
  <mergeCells count="7">
    <mergeCell ref="F31:H33"/>
    <mergeCell ref="A1:E2"/>
    <mergeCell ref="A3:E3"/>
    <mergeCell ref="K28:K29"/>
    <mergeCell ref="F28:I29"/>
    <mergeCell ref="E19:E24"/>
    <mergeCell ref="E25:E26"/>
  </mergeCells>
  <phoneticPr fontId="0" type="noConversion"/>
  <conditionalFormatting sqref="F7:I27">
    <cfRule type="expression" dxfId="3" priority="30" stopIfTrue="1">
      <formula>$M7="OK"</formula>
    </cfRule>
  </conditionalFormatting>
  <dataValidations count="6">
    <dataValidation type="decimal" allowBlank="1" showInputMessage="1" showErrorMessage="1" errorTitle="RE-ENTER VALUE" error="&quot;b&quot; dimension must be &gt; 0.1&quot; AND &lt;= &quot;a&quot; dimension." sqref="C20" xr:uid="{00000000-0002-0000-0000-000000000000}">
      <formula1>0.1</formula1>
      <formula2>$C$19</formula2>
    </dataValidation>
    <dataValidation operator="lessThanOrEqual" allowBlank="1" showInputMessage="1" sqref="C19" xr:uid="{887AF77B-B13A-48C2-8E20-B34B05691608}"/>
    <dataValidation type="decimal" allowBlank="1" showInputMessage="1" showErrorMessage="1" error="Force must be from 0 through 500 lb." sqref="C22" xr:uid="{CA7EA6FC-1231-4AD8-9C22-2E2DD768D7DC}">
      <formula1>0</formula1>
      <formula2>500</formula2>
    </dataValidation>
    <dataValidation type="list" allowBlank="1" showInputMessage="1" showErrorMessage="1" sqref="C23" xr:uid="{00000000-0002-0000-0000-000002000000}">
      <formula1>$O$14:$O$15</formula1>
    </dataValidation>
    <dataValidation type="decimal" allowBlank="1" showInputMessage="1" showErrorMessage="1" error="Allowable deflection must be betweeen 0.1 and 3.0." sqref="C24" xr:uid="{D4F48824-8725-44DD-90EE-8D045FDE18EF}">
      <formula1>0.1</formula1>
      <formula2>3</formula2>
    </dataValidation>
    <dataValidation type="list" allowBlank="1" showInputMessage="1" showErrorMessage="1" sqref="C21" xr:uid="{00000000-0002-0000-0000-000001000000}">
      <formula1>$O$7:$O$11</formula1>
    </dataValidation>
  </dataValidations>
  <pageMargins left="0.75" right="0.75" top="1" bottom="1" header="0.5" footer="0.5"/>
  <pageSetup orientation="portrait" horizontalDpi="4294967292"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FDD66-B507-4E63-98F2-7EB165C7D507}">
  <dimension ref="A1:D32"/>
  <sheetViews>
    <sheetView showGridLines="0" zoomScaleNormal="100" workbookViewId="0">
      <selection activeCell="B5" sqref="B5"/>
    </sheetView>
  </sheetViews>
  <sheetFormatPr defaultColWidth="8.88671875" defaultRowHeight="13.2" x14ac:dyDescent="0.25"/>
  <cols>
    <col min="1" max="1" width="20.6640625" style="145" customWidth="1"/>
    <col min="2" max="2" width="60.6640625" style="145" customWidth="1"/>
    <col min="3" max="16384" width="8.88671875" style="145"/>
  </cols>
  <sheetData>
    <row r="1" spans="1:4" ht="15.45" customHeight="1" x14ac:dyDescent="0.25">
      <c r="A1" s="166" t="s">
        <v>64</v>
      </c>
      <c r="B1" s="166"/>
      <c r="C1" s="152"/>
      <c r="D1" s="152"/>
    </row>
    <row r="2" spans="1:4" ht="15.6" customHeight="1" x14ac:dyDescent="0.25">
      <c r="A2" s="166"/>
      <c r="B2" s="166"/>
      <c r="C2" s="152"/>
      <c r="D2" s="152"/>
    </row>
    <row r="3" spans="1:4" ht="36" customHeight="1" thickBot="1" x14ac:dyDescent="0.3">
      <c r="A3" s="167" t="s">
        <v>0</v>
      </c>
      <c r="B3" s="167"/>
    </row>
    <row r="4" spans="1:4" ht="13.2" customHeight="1" thickBot="1" x14ac:dyDescent="0.3">
      <c r="A4" s="146" t="s">
        <v>84</v>
      </c>
      <c r="B4" s="147" t="s">
        <v>85</v>
      </c>
    </row>
    <row r="5" spans="1:4" ht="13.2" customHeight="1" x14ac:dyDescent="0.25">
      <c r="A5" s="161" t="s">
        <v>82</v>
      </c>
      <c r="B5" s="148" t="s">
        <v>86</v>
      </c>
    </row>
    <row r="6" spans="1:4" ht="14.4" x14ac:dyDescent="0.25">
      <c r="A6" s="162"/>
      <c r="B6" s="148" t="s">
        <v>87</v>
      </c>
    </row>
    <row r="7" spans="1:4" ht="14.4" x14ac:dyDescent="0.25">
      <c r="A7" s="162"/>
      <c r="B7" s="148" t="s">
        <v>88</v>
      </c>
    </row>
    <row r="8" spans="1:4" ht="14.4" x14ac:dyDescent="0.25">
      <c r="A8" s="162"/>
      <c r="B8" s="148" t="s">
        <v>89</v>
      </c>
    </row>
    <row r="9" spans="1:4" ht="14.4" x14ac:dyDescent="0.25">
      <c r="A9" s="162"/>
      <c r="B9" s="148" t="s">
        <v>90</v>
      </c>
    </row>
    <row r="10" spans="1:4" ht="14.4" x14ac:dyDescent="0.25">
      <c r="A10" s="162"/>
      <c r="B10" s="148" t="s">
        <v>91</v>
      </c>
    </row>
    <row r="11" spans="1:4" ht="14.4" x14ac:dyDescent="0.25">
      <c r="A11" s="162"/>
      <c r="B11" s="148" t="s">
        <v>92</v>
      </c>
    </row>
    <row r="12" spans="1:4" ht="14.4" x14ac:dyDescent="0.25">
      <c r="A12" s="162"/>
      <c r="B12" s="148" t="s">
        <v>93</v>
      </c>
    </row>
    <row r="13" spans="1:4" ht="14.4" x14ac:dyDescent="0.25">
      <c r="A13" s="162"/>
      <c r="B13" s="148" t="s">
        <v>94</v>
      </c>
    </row>
    <row r="14" spans="1:4" ht="14.4" x14ac:dyDescent="0.25">
      <c r="A14" s="162"/>
      <c r="B14" s="148" t="s">
        <v>95</v>
      </c>
    </row>
    <row r="15" spans="1:4" ht="14.4" x14ac:dyDescent="0.25">
      <c r="A15" s="162"/>
      <c r="B15" s="148" t="s">
        <v>96</v>
      </c>
    </row>
    <row r="16" spans="1:4" ht="14.4" x14ac:dyDescent="0.25">
      <c r="A16" s="162"/>
      <c r="B16" s="148" t="s">
        <v>97</v>
      </c>
    </row>
    <row r="17" spans="1:2" ht="14.4" x14ac:dyDescent="0.25">
      <c r="A17" s="162"/>
      <c r="B17" s="148" t="s">
        <v>98</v>
      </c>
    </row>
    <row r="18" spans="1:2" ht="14.4" x14ac:dyDescent="0.25">
      <c r="A18" s="162"/>
      <c r="B18" s="148" t="s">
        <v>99</v>
      </c>
    </row>
    <row r="19" spans="1:2" ht="14.4" x14ac:dyDescent="0.25">
      <c r="A19" s="162"/>
      <c r="B19" s="148" t="s">
        <v>100</v>
      </c>
    </row>
    <row r="20" spans="1:2" ht="14.4" x14ac:dyDescent="0.25">
      <c r="A20" s="162"/>
      <c r="B20" s="148" t="s">
        <v>101</v>
      </c>
    </row>
    <row r="21" spans="1:2" ht="14.4" x14ac:dyDescent="0.25">
      <c r="A21" s="162"/>
      <c r="B21" s="148" t="s">
        <v>102</v>
      </c>
    </row>
    <row r="22" spans="1:2" ht="14.4" x14ac:dyDescent="0.25">
      <c r="A22" s="162"/>
      <c r="B22" s="148" t="s">
        <v>103</v>
      </c>
    </row>
    <row r="23" spans="1:2" ht="14.4" x14ac:dyDescent="0.25">
      <c r="A23" s="162"/>
      <c r="B23" s="148" t="s">
        <v>104</v>
      </c>
    </row>
    <row r="24" spans="1:2" ht="15" thickBot="1" x14ac:dyDescent="0.3">
      <c r="A24" s="163"/>
      <c r="B24" s="149" t="s">
        <v>105</v>
      </c>
    </row>
    <row r="25" spans="1:2" ht="15" thickBot="1" x14ac:dyDescent="0.3">
      <c r="A25" s="150" t="s">
        <v>77</v>
      </c>
      <c r="B25" s="149" t="s">
        <v>106</v>
      </c>
    </row>
    <row r="26" spans="1:2" ht="15" thickBot="1" x14ac:dyDescent="0.3">
      <c r="A26" s="150" t="s">
        <v>17</v>
      </c>
      <c r="B26" s="149" t="s">
        <v>107</v>
      </c>
    </row>
    <row r="27" spans="1:2" ht="14.4" x14ac:dyDescent="0.25">
      <c r="A27" s="164" t="s">
        <v>78</v>
      </c>
      <c r="B27" s="148" t="s">
        <v>108</v>
      </c>
    </row>
    <row r="28" spans="1:2" ht="14.4" x14ac:dyDescent="0.25">
      <c r="A28" s="162"/>
      <c r="B28" s="148" t="s">
        <v>109</v>
      </c>
    </row>
    <row r="29" spans="1:2" ht="15" thickBot="1" x14ac:dyDescent="0.3">
      <c r="A29" s="165"/>
      <c r="B29" s="149" t="s">
        <v>110</v>
      </c>
    </row>
    <row r="30" spans="1:2" ht="14.4" x14ac:dyDescent="0.25">
      <c r="A30" s="161" t="s">
        <v>8</v>
      </c>
      <c r="B30" s="148" t="s">
        <v>111</v>
      </c>
    </row>
    <row r="31" spans="1:2" ht="14.4" x14ac:dyDescent="0.25">
      <c r="A31" s="162"/>
      <c r="B31" s="148" t="s">
        <v>112</v>
      </c>
    </row>
    <row r="32" spans="1:2" ht="15" thickBot="1" x14ac:dyDescent="0.3">
      <c r="A32" s="163"/>
      <c r="B32" s="149" t="s">
        <v>113</v>
      </c>
    </row>
  </sheetData>
  <sheetProtection algorithmName="SHA-512" hashValue="BU2H+AI2j2xSjwikn649PRXXXcmBR6tB4GIJt0k8rR2uiGVeJl4kiTJGpn6MlDSWKOaJNwbYXm6TkiyfezrABw==" saltValue="GFIf25iJk42D5kYib1P0aA==" spinCount="100000" sheet="1" objects="1" scenarios="1"/>
  <mergeCells count="5">
    <mergeCell ref="A5:A24"/>
    <mergeCell ref="A27:A29"/>
    <mergeCell ref="A30:A32"/>
    <mergeCell ref="A1:B2"/>
    <mergeCell ref="A3:B3"/>
  </mergeCells>
  <pageMargins left="0.75" right="0.75" top="1" bottom="1" header="0.5" footer="0.5"/>
  <pageSetup orientation="portrait" horizontalDpi="4294967292"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A2688C-0777-4212-8DAF-0EFFC21BDEFF}">
  <dimension ref="A1:H6"/>
  <sheetViews>
    <sheetView showGridLines="0" zoomScaleNormal="100" workbookViewId="0">
      <selection sqref="A1:H2"/>
    </sheetView>
  </sheetViews>
  <sheetFormatPr defaultColWidth="8.88671875" defaultRowHeight="13.2" x14ac:dyDescent="0.25"/>
  <cols>
    <col min="1" max="1" width="6" style="13" customWidth="1"/>
    <col min="2" max="2" width="54.6640625" style="13" customWidth="1"/>
    <col min="3" max="3" width="12.88671875" style="13" customWidth="1"/>
    <col min="4" max="4" width="3" style="14" customWidth="1"/>
    <col min="5" max="5" width="12.6640625" style="13" customWidth="1"/>
    <col min="6" max="6" width="9.5546875" style="13" customWidth="1"/>
    <col min="7" max="7" width="13.6640625" style="13" customWidth="1"/>
    <col min="8" max="16384" width="8.88671875" style="13"/>
  </cols>
  <sheetData>
    <row r="1" spans="1:8" ht="15.45" customHeight="1" x14ac:dyDescent="0.25">
      <c r="A1" s="154" t="str">
        <f>Calc!A1</f>
        <v xml:space="preserve">Calculation for Sheet Supported on 2 Sides with Center Load </v>
      </c>
      <c r="B1" s="154"/>
      <c r="C1" s="154"/>
      <c r="D1" s="154"/>
      <c r="E1" s="154"/>
      <c r="F1" s="154"/>
      <c r="G1" s="154"/>
      <c r="H1" s="154"/>
    </row>
    <row r="2" spans="1:8" ht="15.6" customHeight="1" x14ac:dyDescent="0.25">
      <c r="A2" s="154"/>
      <c r="B2" s="154"/>
      <c r="C2" s="154"/>
      <c r="D2" s="154"/>
      <c r="E2" s="154"/>
      <c r="F2" s="154"/>
      <c r="G2" s="154"/>
      <c r="H2" s="154"/>
    </row>
    <row r="3" spans="1:8" ht="36" customHeight="1" x14ac:dyDescent="0.25">
      <c r="A3" s="155" t="s">
        <v>0</v>
      </c>
      <c r="B3" s="155"/>
      <c r="C3" s="155"/>
      <c r="D3" s="155"/>
      <c r="E3" s="155"/>
      <c r="F3" s="155"/>
      <c r="G3" s="155"/>
      <c r="H3" s="155"/>
    </row>
    <row r="4" spans="1:8" ht="13.2" customHeight="1" x14ac:dyDescent="0.25">
      <c r="A4" s="32"/>
      <c r="B4" s="32"/>
      <c r="C4" s="32"/>
      <c r="D4" s="32"/>
      <c r="E4" s="32"/>
      <c r="F4" s="41"/>
      <c r="G4" s="41"/>
    </row>
    <row r="5" spans="1:8" ht="13.2" customHeight="1" x14ac:dyDescent="0.25">
      <c r="A5" s="57"/>
      <c r="B5" s="57"/>
      <c r="C5" s="57"/>
      <c r="D5" s="57"/>
      <c r="E5" s="57"/>
      <c r="F5" s="41"/>
      <c r="G5" s="41"/>
    </row>
    <row r="6" spans="1:8" x14ac:dyDescent="0.25">
      <c r="A6" s="57"/>
      <c r="B6" s="57"/>
      <c r="C6" s="57"/>
      <c r="D6" s="57"/>
      <c r="E6" s="57"/>
      <c r="F6" s="41"/>
      <c r="G6" s="41"/>
    </row>
  </sheetData>
  <sheetProtection algorithmName="SHA-512" hashValue="cvHmjYuOxQoBCb0mW5yknHXUQ7FVEhse09N7SSTasdnxf8Zl1IIzcFF+DQvP4Z5CHyRllESane1pD+tarMxHXA==" saltValue="UBaopRR6QUp1c4Av3Fl7pQ==" spinCount="100000" sheet="1" objects="1" scenarios="1"/>
  <mergeCells count="2">
    <mergeCell ref="A1:H2"/>
    <mergeCell ref="A3:H3"/>
  </mergeCells>
  <pageMargins left="0.75" right="0.75" top="1" bottom="1" header="0.5" footer="0.5"/>
  <pageSetup orientation="portrait" horizontalDpi="4294967292" verticalDpi="300"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71"/>
  <sheetViews>
    <sheetView workbookViewId="0">
      <selection activeCell="C20" sqref="C20"/>
    </sheetView>
  </sheetViews>
  <sheetFormatPr defaultRowHeight="13.2" x14ac:dyDescent="0.25"/>
  <cols>
    <col min="1" max="1" width="8.6640625" customWidth="1"/>
    <col min="2" max="2" width="54.5546875" customWidth="1"/>
    <col min="3" max="5" width="10.6640625" customWidth="1"/>
    <col min="6" max="6" width="12.33203125" customWidth="1"/>
    <col min="7" max="8" width="10.6640625" customWidth="1"/>
    <col min="9" max="10" width="10.6640625" style="1" customWidth="1"/>
    <col min="11" max="11" width="2.6640625" customWidth="1"/>
    <col min="12" max="13" width="10.6640625" customWidth="1"/>
    <col min="14" max="15" width="2.6640625" customWidth="1"/>
    <col min="16" max="16" width="6.33203125" customWidth="1"/>
  </cols>
  <sheetData>
    <row r="1" spans="1:30" ht="13.95" customHeight="1" x14ac:dyDescent="0.25">
      <c r="A1" s="78" t="s">
        <v>41</v>
      </c>
      <c r="B1" s="78"/>
      <c r="I1"/>
      <c r="J1"/>
      <c r="AD1" s="84"/>
    </row>
    <row r="2" spans="1:30" ht="13.95" customHeight="1" thickBot="1" x14ac:dyDescent="0.3">
      <c r="A2" s="78"/>
      <c r="B2" s="78"/>
      <c r="I2"/>
      <c r="J2"/>
    </row>
    <row r="3" spans="1:30" ht="25.5" customHeight="1" thickBot="1" x14ac:dyDescent="0.3">
      <c r="A3" s="74" t="s">
        <v>22</v>
      </c>
      <c r="B3" s="73"/>
      <c r="D3" s="46" t="s">
        <v>18</v>
      </c>
      <c r="E3" s="109" t="s">
        <v>19</v>
      </c>
      <c r="F3" s="109" t="s">
        <v>67</v>
      </c>
      <c r="G3" s="109" t="s">
        <v>57</v>
      </c>
      <c r="H3" s="109" t="s">
        <v>20</v>
      </c>
      <c r="I3" s="110" t="s">
        <v>21</v>
      </c>
      <c r="J3" s="140" t="s">
        <v>69</v>
      </c>
      <c r="K3" s="111"/>
      <c r="L3" s="112" t="s">
        <v>32</v>
      </c>
      <c r="M3" s="77" t="s">
        <v>38</v>
      </c>
    </row>
    <row r="4" spans="1:30" x14ac:dyDescent="0.25">
      <c r="A4" s="23" t="s">
        <v>4</v>
      </c>
      <c r="B4" s="122" t="s">
        <v>60</v>
      </c>
      <c r="C4" s="127">
        <f>IF(aInput&lt;=5*bInput,aInput,5*bInput)</f>
        <v>36</v>
      </c>
      <c r="D4" s="2" t="str">
        <f t="shared" ref="D4:D13" si="0">IF(AND(H4&lt;DefLimit,H4&lt;3,I4&lt;=StressLimit),"OK"," ")</f>
        <v xml:space="preserve"> </v>
      </c>
      <c r="E4" s="3">
        <v>0.06</v>
      </c>
      <c r="F4" s="125">
        <f t="shared" ref="F4:F24" si="1">E4*Density*Area</f>
        <v>0.92879999999999996</v>
      </c>
      <c r="G4" s="79">
        <f t="shared" ref="G4:G24" si="2">1/12*ShortSide*E4^3</f>
        <v>1.7999999999999998E-4</v>
      </c>
      <c r="H4" s="4">
        <f>(Load*LongSide^3)/(48*Modulus*G4)+(5*F4*LongSide^3)/(384*Modulus*G4)</f>
        <v>62.780625000000001</v>
      </c>
      <c r="I4" s="5">
        <f t="shared" ref="I4:I24" si="3">(Load*LongSide*E4)/(8*G4)+(F4*LongSide*E4)/(16*G4)</f>
        <v>8196.6</v>
      </c>
      <c r="J4" s="138">
        <f t="shared" ref="J4:J24" si="4">IF(D4="OK",MIN((DefLimit-(5*F4*LongSide^3)/(384*Modulus*G4))*48*Modulus*G4/LongSide^3,(StressLimit-(F4*LongSide*E4)/(16*G4))*8*G4/LongSide/E4),0)</f>
        <v>0</v>
      </c>
      <c r="L4" s="55">
        <f t="shared" ref="L4:L20" si="5">ROUND(E4*25.4,1)</f>
        <v>1.5</v>
      </c>
      <c r="M4" s="44" t="str">
        <f t="shared" ref="M4:M13" si="6">CONCATENATE(TEXT(L4,"0.0")," mm")</f>
        <v>1.5 mm</v>
      </c>
    </row>
    <row r="5" spans="1:30" x14ac:dyDescent="0.25">
      <c r="A5" s="22" t="s">
        <v>6</v>
      </c>
      <c r="B5" s="24" t="s">
        <v>61</v>
      </c>
      <c r="C5" s="128">
        <f>IF(bInput&lt;=0,0.1,IF(bInput&gt;aInput,aInput,bInput))</f>
        <v>10</v>
      </c>
      <c r="D5" s="2" t="str">
        <f t="shared" si="0"/>
        <v xml:space="preserve"> </v>
      </c>
      <c r="E5" s="3">
        <v>0.08</v>
      </c>
      <c r="F5" s="125">
        <f t="shared" si="1"/>
        <v>1.2383999999999999</v>
      </c>
      <c r="G5" s="79">
        <f t="shared" si="2"/>
        <v>4.2666666666666672E-4</v>
      </c>
      <c r="H5" s="4">
        <f t="shared" ref="H5:H24" si="7">(Load*LongSide^3)/(48*Modulus*G5)+(5*F5*LongSide^3)/(384*Modulus*G5)</f>
        <v>27.403945312499996</v>
      </c>
      <c r="I5" s="5">
        <f t="shared" si="3"/>
        <v>4741.2</v>
      </c>
      <c r="J5" s="138">
        <f t="shared" si="4"/>
        <v>0</v>
      </c>
      <c r="L5" s="55">
        <f t="shared" si="5"/>
        <v>2</v>
      </c>
      <c r="M5" s="44" t="str">
        <f t="shared" si="6"/>
        <v>2.0 mm</v>
      </c>
    </row>
    <row r="6" spans="1:30" x14ac:dyDescent="0.25">
      <c r="A6" s="22" t="s">
        <v>7</v>
      </c>
      <c r="B6" s="21" t="str">
        <f>Calc!B21</f>
        <v>Material (Extruded/Resist 45/Resist 65/Sign Grade/Cast)</v>
      </c>
      <c r="C6" s="128" t="str">
        <f>mInput</f>
        <v>Extruded</v>
      </c>
      <c r="D6" s="2" t="str">
        <f t="shared" si="0"/>
        <v xml:space="preserve"> </v>
      </c>
      <c r="E6" s="3">
        <v>9.8000000000000004E-2</v>
      </c>
      <c r="F6" s="125">
        <f t="shared" si="1"/>
        <v>1.5170399999999999</v>
      </c>
      <c r="G6" s="79">
        <f t="shared" si="2"/>
        <v>7.8432666666666676E-4</v>
      </c>
      <c r="H6" s="4">
        <f t="shared" si="7"/>
        <v>15.357126388664584</v>
      </c>
      <c r="I6" s="5">
        <f t="shared" si="3"/>
        <v>3237.818408996251</v>
      </c>
      <c r="J6" s="138">
        <f t="shared" si="4"/>
        <v>0</v>
      </c>
      <c r="L6" s="55">
        <f t="shared" si="5"/>
        <v>2.5</v>
      </c>
      <c r="M6" s="44" t="str">
        <f t="shared" si="6"/>
        <v>2.5 mm</v>
      </c>
    </row>
    <row r="7" spans="1:30" ht="13.8" thickBot="1" x14ac:dyDescent="0.3">
      <c r="A7" s="129" t="s">
        <v>65</v>
      </c>
      <c r="B7" s="130" t="s">
        <v>66</v>
      </c>
      <c r="C7" s="131">
        <f>W_Input</f>
        <v>5</v>
      </c>
      <c r="D7" s="2" t="str">
        <f t="shared" si="0"/>
        <v xml:space="preserve"> </v>
      </c>
      <c r="E7" s="3">
        <v>0.11799999999999999</v>
      </c>
      <c r="F7" s="125">
        <f t="shared" si="1"/>
        <v>1.8266399999999998</v>
      </c>
      <c r="G7" s="79">
        <f t="shared" si="2"/>
        <v>1.369193333333333E-3</v>
      </c>
      <c r="H7" s="4">
        <f t="shared" si="7"/>
        <v>9.0833346520335603</v>
      </c>
      <c r="I7" s="5">
        <f t="shared" si="3"/>
        <v>2293.3013501867281</v>
      </c>
      <c r="J7" s="138">
        <f t="shared" si="4"/>
        <v>0</v>
      </c>
      <c r="L7" s="55">
        <f t="shared" si="5"/>
        <v>3</v>
      </c>
      <c r="M7" s="44" t="str">
        <f t="shared" si="6"/>
        <v>3.0 mm</v>
      </c>
    </row>
    <row r="8" spans="1:30" ht="13.8" x14ac:dyDescent="0.3">
      <c r="A8" s="123" t="s">
        <v>53</v>
      </c>
      <c r="B8" s="24" t="s">
        <v>58</v>
      </c>
      <c r="C8" s="25">
        <v>4.2999999999999997E-2</v>
      </c>
      <c r="D8" s="2" t="str">
        <f t="shared" si="0"/>
        <v xml:space="preserve"> </v>
      </c>
      <c r="E8" s="3">
        <v>0.17699999999999999</v>
      </c>
      <c r="F8" s="125">
        <f t="shared" si="1"/>
        <v>2.7399599999999995</v>
      </c>
      <c r="G8" s="79">
        <f t="shared" si="2"/>
        <v>4.6210274999999986E-3</v>
      </c>
      <c r="H8" s="4">
        <f t="shared" si="7"/>
        <v>2.9415020523033037</v>
      </c>
      <c r="I8" s="5">
        <f t="shared" si="3"/>
        <v>1097.9569089342147</v>
      </c>
      <c r="J8" s="138">
        <f t="shared" si="4"/>
        <v>0</v>
      </c>
      <c r="L8" s="55">
        <f t="shared" si="5"/>
        <v>4.5</v>
      </c>
      <c r="M8" s="44" t="str">
        <f t="shared" si="6"/>
        <v>4.5 mm</v>
      </c>
    </row>
    <row r="9" spans="1:30" ht="13.8" thickBot="1" x14ac:dyDescent="0.3">
      <c r="A9" s="22" t="s">
        <v>24</v>
      </c>
      <c r="B9" s="120" t="s">
        <v>59</v>
      </c>
      <c r="C9" s="71">
        <f>LongSide*ShortSide</f>
        <v>360</v>
      </c>
      <c r="D9" s="2" t="str">
        <f t="shared" si="0"/>
        <v xml:space="preserve"> </v>
      </c>
      <c r="E9" s="3">
        <v>0.22</v>
      </c>
      <c r="F9" s="125">
        <f t="shared" si="1"/>
        <v>3.4055999999999997</v>
      </c>
      <c r="G9" s="79">
        <f t="shared" si="2"/>
        <v>8.873333333333332E-3</v>
      </c>
      <c r="H9" s="4">
        <f t="shared" si="7"/>
        <v>1.6268083208114201</v>
      </c>
      <c r="I9" s="5">
        <f t="shared" si="3"/>
        <v>747.8330578512398</v>
      </c>
      <c r="J9" s="138">
        <f t="shared" si="4"/>
        <v>0</v>
      </c>
      <c r="L9" s="55">
        <f t="shared" si="5"/>
        <v>5.6</v>
      </c>
      <c r="M9" s="44" t="str">
        <f t="shared" si="6"/>
        <v>5.6 mm</v>
      </c>
    </row>
    <row r="10" spans="1:30" x14ac:dyDescent="0.25">
      <c r="A10" s="10" t="s">
        <v>23</v>
      </c>
      <c r="B10" s="121" t="s">
        <v>62</v>
      </c>
      <c r="C10" s="69">
        <f>IF(Material="Cast",475000,IF(Material="Sign Grade",300000,IF(Material="Resist 65",300000,IF(Material="Resist 45",370000,480000))))</f>
        <v>480000</v>
      </c>
      <c r="D10" s="2" t="str">
        <f t="shared" si="0"/>
        <v xml:space="preserve"> </v>
      </c>
      <c r="E10" s="3">
        <v>0.23599999999999999</v>
      </c>
      <c r="F10" s="125">
        <f t="shared" si="1"/>
        <v>3.6532799999999996</v>
      </c>
      <c r="G10" s="79">
        <f t="shared" si="2"/>
        <v>1.0953546666666664E-2</v>
      </c>
      <c r="H10" s="4">
        <f t="shared" si="7"/>
        <v>1.3464755251267171</v>
      </c>
      <c r="I10" s="5">
        <f t="shared" si="3"/>
        <v>661.87618500430926</v>
      </c>
      <c r="J10" s="138">
        <f t="shared" si="4"/>
        <v>0</v>
      </c>
      <c r="L10" s="55">
        <f t="shared" si="5"/>
        <v>6</v>
      </c>
      <c r="M10" s="44" t="str">
        <f t="shared" si="6"/>
        <v>6.0 mm</v>
      </c>
    </row>
    <row r="11" spans="1:30" x14ac:dyDescent="0.25">
      <c r="A11" s="59" t="s">
        <v>10</v>
      </c>
      <c r="B11" s="124" t="s">
        <v>63</v>
      </c>
      <c r="C11" s="70">
        <f>IF(Material="Cast",1500,IF(Material="Sign Grade",600,IF(Material="Resist 65",600,IF(Material="Resist 45",675,750))))</f>
        <v>750</v>
      </c>
      <c r="D11" s="2" t="str">
        <f t="shared" si="0"/>
        <v xml:space="preserve"> </v>
      </c>
      <c r="E11" s="3">
        <v>0.35399999999999998</v>
      </c>
      <c r="F11" s="125">
        <f t="shared" si="1"/>
        <v>5.479919999999999</v>
      </c>
      <c r="G11" s="79">
        <f t="shared" si="2"/>
        <v>3.6968219999999989E-2</v>
      </c>
      <c r="H11" s="4">
        <f t="shared" si="7"/>
        <v>0.46149162037014507</v>
      </c>
      <c r="I11" s="5">
        <f t="shared" si="3"/>
        <v>333.5231255386384</v>
      </c>
      <c r="J11" s="138">
        <f t="shared" si="4"/>
        <v>0</v>
      </c>
      <c r="L11" s="55">
        <f t="shared" si="5"/>
        <v>9</v>
      </c>
      <c r="M11" s="44" t="str">
        <f t="shared" si="6"/>
        <v>9.0 mm</v>
      </c>
    </row>
    <row r="12" spans="1:30" x14ac:dyDescent="0.25">
      <c r="A12" s="60" t="s">
        <v>12</v>
      </c>
      <c r="B12" s="124" t="s">
        <v>56</v>
      </c>
      <c r="C12" s="126">
        <f>DefLimit</f>
        <v>0.252</v>
      </c>
      <c r="D12" s="2" t="str">
        <f t="shared" si="0"/>
        <v>OK</v>
      </c>
      <c r="E12" s="3">
        <v>0.47199999999999998</v>
      </c>
      <c r="F12" s="125">
        <f t="shared" si="1"/>
        <v>7.3065599999999993</v>
      </c>
      <c r="G12" s="79">
        <f t="shared" si="2"/>
        <v>8.7628373333333315E-2</v>
      </c>
      <c r="H12" s="4">
        <f t="shared" si="7"/>
        <v>0.2210741140464702</v>
      </c>
      <c r="I12" s="5">
        <f t="shared" si="3"/>
        <v>209.74446997989088</v>
      </c>
      <c r="J12" s="138">
        <f t="shared" si="4"/>
        <v>6.3382642370370368</v>
      </c>
      <c r="L12" s="55">
        <f t="shared" si="5"/>
        <v>12</v>
      </c>
      <c r="M12" s="44" t="str">
        <f t="shared" si="6"/>
        <v>12.0 mm</v>
      </c>
    </row>
    <row r="13" spans="1:30" ht="13.8" thickBot="1" x14ac:dyDescent="0.3">
      <c r="A13" s="61" t="s">
        <v>13</v>
      </c>
      <c r="B13" s="62" t="s">
        <v>25</v>
      </c>
      <c r="C13" s="72">
        <f>VLOOKUP("OK",$D$4:$I$24,2,FALSE)</f>
        <v>0.47199999999999998</v>
      </c>
      <c r="D13" s="2" t="str">
        <f t="shared" si="0"/>
        <v>OK</v>
      </c>
      <c r="E13" s="3">
        <v>0.70799999999999996</v>
      </c>
      <c r="F13" s="125">
        <f t="shared" si="1"/>
        <v>10.959839999999998</v>
      </c>
      <c r="G13" s="79">
        <f t="shared" si="2"/>
        <v>0.29574575999999991</v>
      </c>
      <c r="H13" s="4">
        <f t="shared" si="7"/>
        <v>8.1137418504326167E-2</v>
      </c>
      <c r="I13" s="5">
        <f t="shared" si="3"/>
        <v>112.89773053720197</v>
      </c>
      <c r="J13" s="138">
        <f t="shared" si="4"/>
        <v>29.954016799999991</v>
      </c>
      <c r="L13" s="55">
        <f t="shared" si="5"/>
        <v>18</v>
      </c>
      <c r="M13" s="44" t="str">
        <f t="shared" si="6"/>
        <v>18.0 mm</v>
      </c>
    </row>
    <row r="14" spans="1:30" x14ac:dyDescent="0.25">
      <c r="D14" s="2" t="str">
        <f t="shared" ref="D14:D24" si="8">IF(AND(H14&lt;DefLimit,H14&lt;3,I14&lt;=StressLimit),"OK"," ")</f>
        <v>OK</v>
      </c>
      <c r="E14" s="3">
        <v>0.98399999999999999</v>
      </c>
      <c r="F14" s="125">
        <f t="shared" si="1"/>
        <v>15.232319999999998</v>
      </c>
      <c r="G14" s="79">
        <f t="shared" si="2"/>
        <v>0.79396991999999988</v>
      </c>
      <c r="H14" s="4">
        <f t="shared" si="7"/>
        <v>3.7033399199808477E-2</v>
      </c>
      <c r="I14" s="5">
        <f t="shared" si="3"/>
        <v>70.360797144556813</v>
      </c>
      <c r="J14" s="138">
        <f t="shared" si="4"/>
        <v>89.284945599999972</v>
      </c>
      <c r="L14" s="55">
        <f t="shared" si="5"/>
        <v>25</v>
      </c>
      <c r="M14" s="44" t="str">
        <f t="shared" ref="M14:M24" si="9">CONCATENATE(TEXT(L14,"0.0")," mm")</f>
        <v>25.0 mm</v>
      </c>
    </row>
    <row r="15" spans="1:30" x14ac:dyDescent="0.25">
      <c r="A15" s="22"/>
      <c r="B15" s="11"/>
      <c r="C15" s="71"/>
      <c r="D15" s="2" t="str">
        <f t="shared" si="8"/>
        <v>OK</v>
      </c>
      <c r="E15" s="3">
        <v>1.1811023622047245</v>
      </c>
      <c r="F15" s="125">
        <f t="shared" si="1"/>
        <v>18.283464566929133</v>
      </c>
      <c r="G15" s="79">
        <f t="shared" si="2"/>
        <v>1.3730342421314767</v>
      </c>
      <c r="H15" s="4">
        <f t="shared" si="7"/>
        <v>2.4227370899999993E-2</v>
      </c>
      <c r="I15" s="5">
        <f t="shared" si="3"/>
        <v>54.742079999999994</v>
      </c>
      <c r="J15" s="138">
        <f t="shared" si="4"/>
        <v>159.43931811091974</v>
      </c>
      <c r="L15" s="55">
        <f t="shared" si="5"/>
        <v>30</v>
      </c>
      <c r="M15" s="44" t="str">
        <f t="shared" si="9"/>
        <v>30.0 mm</v>
      </c>
    </row>
    <row r="16" spans="1:30" x14ac:dyDescent="0.25">
      <c r="D16" s="2" t="str">
        <f t="shared" si="8"/>
        <v>OK</v>
      </c>
      <c r="E16" s="3">
        <v>1.3779527559055118</v>
      </c>
      <c r="F16" s="125">
        <f t="shared" si="1"/>
        <v>21.330708661417322</v>
      </c>
      <c r="G16" s="79">
        <f t="shared" si="2"/>
        <v>2.1803275233847055</v>
      </c>
      <c r="H16" s="4">
        <f t="shared" si="7"/>
        <v>1.7025734781341111E-2</v>
      </c>
      <c r="I16" s="5">
        <f t="shared" si="3"/>
        <v>44.551807346938773</v>
      </c>
      <c r="J16" s="138">
        <f t="shared" si="4"/>
        <v>253.05045087867956</v>
      </c>
      <c r="L16" s="55">
        <f t="shared" si="5"/>
        <v>35</v>
      </c>
      <c r="M16" s="44" t="str">
        <f t="shared" si="9"/>
        <v>35.0 mm</v>
      </c>
    </row>
    <row r="17" spans="2:13" x14ac:dyDescent="0.25">
      <c r="D17" s="2" t="str">
        <f t="shared" si="8"/>
        <v>OK</v>
      </c>
      <c r="E17" s="3">
        <v>1.5748031496062993</v>
      </c>
      <c r="F17" s="125">
        <f t="shared" si="1"/>
        <v>24.377952755905511</v>
      </c>
      <c r="G17" s="79">
        <f t="shared" si="2"/>
        <v>3.2545996850523884</v>
      </c>
      <c r="H17" s="4">
        <f t="shared" si="7"/>
        <v>1.25909022375E-2</v>
      </c>
      <c r="I17" s="5">
        <f t="shared" si="3"/>
        <v>37.427535000000006</v>
      </c>
      <c r="J17" s="138">
        <f t="shared" si="4"/>
        <v>332.25615695675833</v>
      </c>
      <c r="L17" s="55">
        <f t="shared" si="5"/>
        <v>40</v>
      </c>
      <c r="M17" s="44" t="str">
        <f t="shared" si="9"/>
        <v>40.0 mm</v>
      </c>
    </row>
    <row r="18" spans="2:13" x14ac:dyDescent="0.25">
      <c r="D18" s="2" t="str">
        <f t="shared" si="8"/>
        <v>OK</v>
      </c>
      <c r="E18" s="3">
        <v>1.9685039370078741</v>
      </c>
      <c r="F18" s="125">
        <f t="shared" si="1"/>
        <v>30.472440944881889</v>
      </c>
      <c r="G18" s="79">
        <f t="shared" si="2"/>
        <v>6.356640009867947</v>
      </c>
      <c r="H18" s="4">
        <f t="shared" si="7"/>
        <v>7.6599717767999991E-3</v>
      </c>
      <c r="I18" s="5">
        <f t="shared" si="3"/>
        <v>28.200095999999998</v>
      </c>
      <c r="J18" s="138">
        <f t="shared" si="4"/>
        <v>522.95930036304526</v>
      </c>
      <c r="L18" s="55">
        <f t="shared" si="5"/>
        <v>50</v>
      </c>
      <c r="M18" s="44" t="str">
        <f t="shared" si="9"/>
        <v>50.0 mm</v>
      </c>
    </row>
    <row r="19" spans="2:13" x14ac:dyDescent="0.25">
      <c r="D19" s="2" t="str">
        <f t="shared" si="8"/>
        <v>OK</v>
      </c>
      <c r="E19" s="3">
        <v>2.3622047244094491</v>
      </c>
      <c r="F19" s="125">
        <f t="shared" si="1"/>
        <v>36.566929133858267</v>
      </c>
      <c r="G19" s="79">
        <f t="shared" si="2"/>
        <v>10.984273937051814</v>
      </c>
      <c r="H19" s="4">
        <f t="shared" si="7"/>
        <v>5.1350703749999983E-3</v>
      </c>
      <c r="I19" s="5">
        <f t="shared" si="3"/>
        <v>22.532339999999998</v>
      </c>
      <c r="J19" s="138">
        <f t="shared" si="4"/>
        <v>756.71808543617101</v>
      </c>
      <c r="L19" s="55">
        <f t="shared" si="5"/>
        <v>60</v>
      </c>
      <c r="M19" s="44" t="str">
        <f t="shared" si="9"/>
        <v>60.0 mm</v>
      </c>
    </row>
    <row r="20" spans="2:13" x14ac:dyDescent="0.25">
      <c r="D20" s="2" t="str">
        <f t="shared" si="8"/>
        <v>OK</v>
      </c>
      <c r="E20" s="3">
        <v>2.5</v>
      </c>
      <c r="F20" s="125">
        <f t="shared" si="1"/>
        <v>38.699999999999996</v>
      </c>
      <c r="G20" s="79">
        <f t="shared" si="2"/>
        <v>13.020833333333332</v>
      </c>
      <c r="H20" s="4">
        <f t="shared" si="7"/>
        <v>4.5392399999999991E-3</v>
      </c>
      <c r="I20" s="5">
        <f t="shared" si="3"/>
        <v>21.038399999999999</v>
      </c>
      <c r="J20" s="138">
        <f t="shared" si="4"/>
        <v>848.70555555555552</v>
      </c>
      <c r="L20" s="55">
        <f t="shared" si="5"/>
        <v>63.5</v>
      </c>
      <c r="M20" s="44" t="str">
        <f t="shared" si="9"/>
        <v>63.5 mm</v>
      </c>
    </row>
    <row r="21" spans="2:13" x14ac:dyDescent="0.25">
      <c r="D21" s="2" t="str">
        <f t="shared" si="8"/>
        <v>OK</v>
      </c>
      <c r="E21" s="3">
        <v>2.7559055118110236</v>
      </c>
      <c r="F21" s="125">
        <f t="shared" si="1"/>
        <v>42.661417322834644</v>
      </c>
      <c r="G21" s="79">
        <f t="shared" si="2"/>
        <v>17.442620187077644</v>
      </c>
      <c r="H21" s="4">
        <f t="shared" si="7"/>
        <v>3.6759589793002919E-3</v>
      </c>
      <c r="I21" s="5">
        <f t="shared" si="3"/>
        <v>18.720940408163266</v>
      </c>
      <c r="J21" s="138">
        <f t="shared" si="4"/>
        <v>1033.5325121761355</v>
      </c>
      <c r="L21" s="55">
        <f t="shared" ref="L21:L24" si="10">ROUND(E21*25.4,1)</f>
        <v>70</v>
      </c>
      <c r="M21" s="44" t="str">
        <f t="shared" si="9"/>
        <v>70.0 mm</v>
      </c>
    </row>
    <row r="22" spans="2:13" x14ac:dyDescent="0.25">
      <c r="D22" s="2" t="str">
        <f t="shared" si="8"/>
        <v>OK</v>
      </c>
      <c r="E22" s="3">
        <v>3.1496062992125986</v>
      </c>
      <c r="F22" s="125">
        <f t="shared" si="1"/>
        <v>48.755905511811022</v>
      </c>
      <c r="G22" s="79">
        <f t="shared" si="2"/>
        <v>26.036797480419107</v>
      </c>
      <c r="H22" s="4">
        <f t="shared" si="7"/>
        <v>2.75885284921875E-3</v>
      </c>
      <c r="I22" s="5">
        <f t="shared" si="3"/>
        <v>15.991998750000002</v>
      </c>
      <c r="J22" s="138">
        <f t="shared" si="4"/>
        <v>1353.4025805829388</v>
      </c>
      <c r="L22" s="55">
        <f t="shared" si="10"/>
        <v>80</v>
      </c>
      <c r="M22" s="44" t="str">
        <f t="shared" si="9"/>
        <v>80.0 mm</v>
      </c>
    </row>
    <row r="23" spans="2:13" x14ac:dyDescent="0.25">
      <c r="B23" s="84"/>
      <c r="D23" s="2" t="str">
        <f t="shared" si="8"/>
        <v>OK</v>
      </c>
      <c r="E23" s="3">
        <v>3.5433070866141736</v>
      </c>
      <c r="F23" s="125">
        <f t="shared" si="1"/>
        <v>54.8503937007874</v>
      </c>
      <c r="G23" s="79">
        <f t="shared" si="2"/>
        <v>37.071924537549869</v>
      </c>
      <c r="H23" s="4">
        <f t="shared" si="7"/>
        <v>2.1456946333333329E-3</v>
      </c>
      <c r="I23" s="5">
        <f t="shared" si="3"/>
        <v>13.946293333333331</v>
      </c>
      <c r="J23" s="138">
        <f t="shared" si="4"/>
        <v>1716.3282906565814</v>
      </c>
      <c r="L23" s="55">
        <f t="shared" si="10"/>
        <v>90</v>
      </c>
      <c r="M23" s="44" t="str">
        <f t="shared" si="9"/>
        <v>90.0 mm</v>
      </c>
    </row>
    <row r="24" spans="2:13" ht="13.8" thickBot="1" x14ac:dyDescent="0.3">
      <c r="D24" s="6" t="str">
        <f t="shared" si="8"/>
        <v>OK</v>
      </c>
      <c r="E24" s="7">
        <v>3.9370078740157481</v>
      </c>
      <c r="F24" s="133">
        <f t="shared" si="1"/>
        <v>60.944881889763778</v>
      </c>
      <c r="G24" s="141">
        <f t="shared" si="2"/>
        <v>50.853120078943576</v>
      </c>
      <c r="H24" s="134">
        <f t="shared" si="7"/>
        <v>1.7158901165999999E-3</v>
      </c>
      <c r="I24" s="8">
        <f t="shared" si="3"/>
        <v>12.358115999999999</v>
      </c>
      <c r="J24" s="139">
        <f t="shared" si="4"/>
        <v>2122.3096423970628</v>
      </c>
      <c r="L24" s="56">
        <f t="shared" si="10"/>
        <v>100</v>
      </c>
      <c r="M24" s="45" t="str">
        <f t="shared" si="9"/>
        <v>100.0 mm</v>
      </c>
    </row>
    <row r="25" spans="2:13" ht="13.2" customHeight="1" x14ac:dyDescent="0.25">
      <c r="H25" s="168" t="s">
        <v>37</v>
      </c>
      <c r="I25" s="169"/>
      <c r="J25" s="137"/>
    </row>
    <row r="26" spans="2:13" ht="13.2" customHeight="1" x14ac:dyDescent="0.25">
      <c r="H26" s="168"/>
      <c r="I26" s="169"/>
      <c r="J26" s="137"/>
    </row>
    <row r="27" spans="2:13" ht="13.2" customHeight="1" thickBot="1" x14ac:dyDescent="0.3">
      <c r="H27" s="170"/>
      <c r="I27" s="171"/>
      <c r="J27" s="137"/>
    </row>
    <row r="28" spans="2:13" ht="13.2" customHeight="1" x14ac:dyDescent="0.25"/>
    <row r="29" spans="2:13" x14ac:dyDescent="0.25">
      <c r="D29" s="9"/>
    </row>
    <row r="30" spans="2:13" x14ac:dyDescent="0.25">
      <c r="D30" s="9"/>
    </row>
    <row r="31" spans="2:13" x14ac:dyDescent="0.25">
      <c r="D31" s="9"/>
    </row>
    <row r="32" spans="2:13" x14ac:dyDescent="0.25">
      <c r="D32" s="9"/>
    </row>
    <row r="33" spans="4:16" x14ac:dyDescent="0.25">
      <c r="D33" s="9"/>
    </row>
    <row r="47" spans="4:16" x14ac:dyDescent="0.25">
      <c r="P47" s="84"/>
    </row>
    <row r="53" spans="5:13" x14ac:dyDescent="0.25">
      <c r="E53" s="85"/>
      <c r="F53" s="85"/>
      <c r="G53" s="85"/>
      <c r="H53" s="86"/>
      <c r="I53" s="85"/>
      <c r="J53" s="85"/>
      <c r="K53" s="87"/>
      <c r="L53" s="85"/>
      <c r="M53" s="87"/>
    </row>
    <row r="54" spans="5:13" x14ac:dyDescent="0.25">
      <c r="E54" s="85"/>
      <c r="F54" s="85"/>
      <c r="G54" s="85"/>
      <c r="H54" s="86"/>
      <c r="I54" s="85"/>
      <c r="J54" s="85"/>
      <c r="K54" s="87"/>
      <c r="L54" s="85"/>
      <c r="M54" s="87"/>
    </row>
    <row r="55" spans="5:13" x14ac:dyDescent="0.25">
      <c r="E55" s="85"/>
      <c r="F55" s="85"/>
      <c r="G55" s="85"/>
      <c r="H55" s="86"/>
      <c r="I55" s="85"/>
      <c r="J55" s="85"/>
      <c r="K55" s="87"/>
      <c r="L55" s="85"/>
      <c r="M55" s="87"/>
    </row>
    <row r="56" spans="5:13" x14ac:dyDescent="0.25">
      <c r="E56" s="85"/>
      <c r="F56" s="85"/>
      <c r="G56" s="85"/>
      <c r="H56" s="86"/>
      <c r="I56" s="85"/>
      <c r="J56" s="85"/>
      <c r="K56" s="87"/>
      <c r="L56" s="85"/>
      <c r="M56" s="87"/>
    </row>
    <row r="57" spans="5:13" x14ac:dyDescent="0.25">
      <c r="E57" s="85"/>
      <c r="F57" s="85"/>
      <c r="G57" s="85"/>
      <c r="H57" s="86"/>
      <c r="I57" s="85"/>
      <c r="J57" s="85"/>
      <c r="K57" s="87"/>
      <c r="L57" s="85"/>
      <c r="M57" s="87"/>
    </row>
    <row r="58" spans="5:13" x14ac:dyDescent="0.25">
      <c r="E58" s="85"/>
      <c r="F58" s="85"/>
      <c r="G58" s="85"/>
      <c r="H58" s="86"/>
      <c r="I58" s="85"/>
      <c r="J58" s="85"/>
      <c r="K58" s="87"/>
      <c r="L58" s="85"/>
      <c r="M58" s="87"/>
    </row>
    <row r="59" spans="5:13" x14ac:dyDescent="0.25">
      <c r="E59" s="85"/>
      <c r="F59" s="85"/>
      <c r="G59" s="85"/>
      <c r="H59" s="86"/>
      <c r="I59" s="85"/>
      <c r="J59" s="85"/>
      <c r="K59" s="87"/>
      <c r="L59" s="85"/>
      <c r="M59" s="87"/>
    </row>
    <row r="60" spans="5:13" x14ac:dyDescent="0.25">
      <c r="E60" s="85"/>
      <c r="F60" s="85"/>
      <c r="G60" s="85"/>
      <c r="H60" s="86"/>
      <c r="I60" s="85"/>
      <c r="J60" s="85"/>
      <c r="K60" s="87"/>
      <c r="L60" s="85"/>
      <c r="M60" s="87"/>
    </row>
    <row r="61" spans="5:13" x14ac:dyDescent="0.25">
      <c r="E61" s="85"/>
      <c r="F61" s="85"/>
      <c r="G61" s="85"/>
      <c r="H61" s="86"/>
      <c r="I61" s="85"/>
      <c r="J61" s="85"/>
      <c r="K61" s="87"/>
      <c r="L61" s="85"/>
      <c r="M61" s="87"/>
    </row>
    <row r="62" spans="5:13" x14ac:dyDescent="0.25">
      <c r="E62" s="85"/>
      <c r="F62" s="85"/>
      <c r="G62" s="85"/>
      <c r="H62" s="86"/>
      <c r="I62" s="85"/>
      <c r="J62" s="85"/>
      <c r="K62" s="87"/>
      <c r="L62" s="85"/>
      <c r="M62" s="87"/>
    </row>
    <row r="63" spans="5:13" x14ac:dyDescent="0.25">
      <c r="E63" s="85"/>
      <c r="F63" s="85"/>
      <c r="G63" s="85"/>
      <c r="H63" s="86"/>
      <c r="I63" s="85"/>
      <c r="J63" s="85"/>
      <c r="K63" s="87"/>
      <c r="L63" s="85"/>
      <c r="M63" s="87"/>
    </row>
    <row r="64" spans="5:13" x14ac:dyDescent="0.25">
      <c r="E64" s="85"/>
      <c r="F64" s="85"/>
      <c r="G64" s="85"/>
      <c r="H64" s="86"/>
      <c r="I64" s="85"/>
      <c r="J64" s="85"/>
      <c r="K64" s="87"/>
      <c r="L64" s="85"/>
      <c r="M64" s="87"/>
    </row>
    <row r="65" spans="5:13" x14ac:dyDescent="0.25">
      <c r="E65" s="85"/>
      <c r="F65" s="85"/>
      <c r="G65" s="85"/>
      <c r="H65" s="86"/>
      <c r="I65" s="85"/>
      <c r="J65" s="85"/>
      <c r="K65" s="87"/>
      <c r="L65" s="85"/>
      <c r="M65" s="87"/>
    </row>
    <row r="66" spans="5:13" x14ac:dyDescent="0.25">
      <c r="E66" s="85"/>
      <c r="F66" s="85"/>
      <c r="G66" s="85"/>
      <c r="H66" s="86"/>
      <c r="I66" s="85"/>
      <c r="J66" s="85"/>
      <c r="K66" s="87"/>
      <c r="L66" s="85"/>
      <c r="M66" s="87"/>
    </row>
    <row r="67" spans="5:13" x14ac:dyDescent="0.25">
      <c r="E67" s="85"/>
      <c r="F67" s="85"/>
      <c r="G67" s="85"/>
      <c r="H67" s="86"/>
      <c r="I67" s="85"/>
      <c r="J67" s="85"/>
      <c r="K67" s="87"/>
      <c r="L67" s="85"/>
      <c r="M67" s="87"/>
    </row>
    <row r="68" spans="5:13" x14ac:dyDescent="0.25">
      <c r="E68" s="85"/>
      <c r="F68" s="85"/>
      <c r="G68" s="85"/>
      <c r="H68" s="86"/>
      <c r="I68" s="85"/>
      <c r="J68" s="85"/>
      <c r="K68" s="87"/>
      <c r="L68" s="85"/>
      <c r="M68" s="87"/>
    </row>
    <row r="69" spans="5:13" x14ac:dyDescent="0.25">
      <c r="E69" s="85"/>
      <c r="F69" s="85"/>
      <c r="G69" s="85"/>
      <c r="H69" s="86"/>
      <c r="I69" s="85"/>
      <c r="J69" s="85"/>
      <c r="K69" s="87"/>
      <c r="L69" s="85"/>
      <c r="M69" s="87"/>
    </row>
    <row r="70" spans="5:13" x14ac:dyDescent="0.25">
      <c r="E70" s="85"/>
      <c r="F70" s="85"/>
      <c r="G70" s="85"/>
      <c r="H70" s="86"/>
      <c r="I70" s="85"/>
      <c r="J70" s="85"/>
      <c r="K70" s="87"/>
      <c r="L70" s="85"/>
      <c r="M70" s="87"/>
    </row>
    <row r="71" spans="5:13" x14ac:dyDescent="0.25">
      <c r="E71" s="85"/>
      <c r="F71" s="85"/>
      <c r="G71" s="85"/>
      <c r="H71" s="86"/>
      <c r="I71" s="85"/>
      <c r="J71" s="85"/>
      <c r="K71" s="87"/>
      <c r="L71" s="85"/>
      <c r="M71" s="87"/>
    </row>
  </sheetData>
  <sheetProtection selectLockedCells="1" selectUnlockedCells="1"/>
  <mergeCells count="1">
    <mergeCell ref="H25:I27"/>
  </mergeCells>
  <conditionalFormatting sqref="H4:H24">
    <cfRule type="cellIs" dxfId="2" priority="40" stopIfTrue="1" operator="lessThanOrEqual">
      <formula>$C$12</formula>
    </cfRule>
  </conditionalFormatting>
  <conditionalFormatting sqref="I4:I24">
    <cfRule type="cellIs" dxfId="1" priority="43" stopIfTrue="1" operator="lessThanOrEqual">
      <formula>$C$11</formula>
    </cfRule>
  </conditionalFormatting>
  <conditionalFormatting sqref="J4:J24">
    <cfRule type="expression" dxfId="0" priority="1">
      <formula>$D4="OK"</formula>
    </cfRule>
  </conditionalFormatting>
  <dataValidations count="2">
    <dataValidation operator="lessThanOrEqual" allowBlank="1" showInputMessage="1" sqref="C5" xr:uid="{00000000-0002-0000-0100-000001000000}"/>
    <dataValidation allowBlank="1" sqref="C6 C8" xr:uid="{00000000-0002-0000-0100-000000000000}"/>
  </dataValidation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16</vt:i4>
      </vt:variant>
    </vt:vector>
  </HeadingPairs>
  <TitlesOfParts>
    <vt:vector size="20" baseType="lpstr">
      <vt:lpstr>Calc</vt:lpstr>
      <vt:lpstr>Product Table</vt:lpstr>
      <vt:lpstr>Technical Reference</vt:lpstr>
      <vt:lpstr>Calculations</vt:lpstr>
      <vt:lpstr>aInput</vt:lpstr>
      <vt:lpstr>Area</vt:lpstr>
      <vt:lpstr>bInput</vt:lpstr>
      <vt:lpstr>DefLimit</vt:lpstr>
      <vt:lpstr>DefTypeInput</vt:lpstr>
      <vt:lpstr>Density</vt:lpstr>
      <vt:lpstr>dInput</vt:lpstr>
      <vt:lpstr>Load</vt:lpstr>
      <vt:lpstr>LongSide</vt:lpstr>
      <vt:lpstr>Material</vt:lpstr>
      <vt:lpstr>mInput</vt:lpstr>
      <vt:lpstr>Modulus</vt:lpstr>
      <vt:lpstr>ShortSide</vt:lpstr>
      <vt:lpstr>StressLimit</vt:lpstr>
      <vt:lpstr>Thickness</vt:lpstr>
      <vt:lpstr>W_Input</vt:lpstr>
    </vt:vector>
  </TitlesOfParts>
  <Manager>Brian Fraser</Manager>
  <Company>Roehm America LLC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ACRYLITE® Shelf Calculator</dc:title>
  <dc:subject>Center Load on a Shelf (Beam)</dc:subject>
  <dc:creator>David Morrison</dc:creator>
  <cp:keywords>ACRYLITE, Calculator; Center Load; Shelf; Beam; Acrylic</cp:keywords>
  <dc:description>For support, contact ACRYLITE® Technical Service at 207-490-4230.</dc:description>
  <cp:lastModifiedBy>Morrison, David</cp:lastModifiedBy>
  <cp:revision>1</cp:revision>
  <dcterms:created xsi:type="dcterms:W3CDTF">2000-10-27T13:58:47Z</dcterms:created>
  <dcterms:modified xsi:type="dcterms:W3CDTF">2022-05-09T16:06:04Z</dcterms:modified>
  <cp:category>Calculator</cp:category>
  <cp:contentStatus>Released</cp:contentStatus>
  <cp:version>4,0</cp:version>
</cp:coreProperties>
</file>